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My Drive\"/>
    </mc:Choice>
  </mc:AlternateContent>
  <xr:revisionPtr revIDLastSave="0" documentId="8_{A1FF7F67-926B-440A-8380-A52A4DF84F2B}" xr6:coauthVersionLast="47" xr6:coauthVersionMax="47" xr10:uidLastSave="{00000000-0000-0000-0000-000000000000}"/>
  <workbookProtection workbookPassword="97AA" lockStructure="1"/>
  <bookViews>
    <workbookView xWindow="24" yWindow="24" windowWidth="23016" windowHeight="12216" tabRatio="864" firstSheet="1" activeTab="1" xr2:uid="{66D67536-BFDD-49FB-9740-99EF96889EC6}"/>
  </bookViews>
  <sheets>
    <sheet name="summary" sheetId="23" state="hidden" r:id="rId1"/>
    <sheet name="Austin Blackhawks" sheetId="22" r:id="rId2"/>
    <sheet name="Bayou City Heat" sheetId="1" r:id="rId3"/>
    <sheet name="Boston Renegades" sheetId="26" r:id="rId4"/>
    <sheet name="Carolina Pride" sheetId="30" r:id="rId5"/>
    <sheet name="Chicago Comets" sheetId="28" r:id="rId6"/>
    <sheet name="Colorado Storm" sheetId="36" r:id="rId7"/>
    <sheet name="Indy Thunder" sheetId="27" r:id="rId8"/>
    <sheet name="Kansas All-Stars" sheetId="32" r:id="rId9"/>
    <sheet name="Lonestar Roadrunners" sheetId="49" r:id="rId10"/>
    <sheet name="Minnesota Fighting Lions" sheetId="34" r:id="rId11"/>
    <sheet name="Southwest Slammers" sheetId="48" r:id="rId12"/>
    <sheet name="Taiwan Homerun" sheetId="35" r:id="rId13"/>
    <sheet name="Tyler Tigers" sheetId="37" r:id="rId14"/>
    <sheet name="Wichita Sonics" sheetId="47" r:id="rId15"/>
    <sheet name="West Coast Dawgs" sheetId="45" r:id="rId16"/>
  </sheets>
  <externalReferences>
    <externalReference r:id="rId17"/>
  </externalReferences>
  <definedNames>
    <definedName name="cellone" localSheetId="0">summary!$L$22</definedName>
    <definedName name="cellone">#REF!</definedName>
    <definedName name="celltwo">#REF!</definedName>
    <definedName name="GAME_1">#REF!</definedName>
    <definedName name="GAME_2">#REF!</definedName>
    <definedName name="GAME_3">#REF!</definedName>
    <definedName name="GAME_4">#REF!</definedName>
    <definedName name="GAMES">#REF!</definedName>
    <definedName name="_xlnm.Print_Area" localSheetId="1">'Austin Blackhawks'!$A$1:$S$67</definedName>
    <definedName name="_xlnm.Print_Area" localSheetId="2">'Bayou City Heat'!$A$45:$S$65</definedName>
    <definedName name="_xlnm.Print_Area" localSheetId="3">'Boston Renegades'!$A$45:$S$65</definedName>
    <definedName name="_xlnm.Print_Area" localSheetId="4">'Carolina Pride'!$A$45:$S$65</definedName>
    <definedName name="_xlnm.Print_Area" localSheetId="5">'Chicago Comets'!$A$45:$S$65</definedName>
    <definedName name="_xlnm.Print_Area" localSheetId="6">'Colorado Storm'!$A$45:$S$65</definedName>
    <definedName name="_xlnm.Print_Area" localSheetId="7">'Indy Thunder'!$A$45:$S$65</definedName>
    <definedName name="_xlnm.Print_Area" localSheetId="8">'Kansas All-Stars'!$A$45:$S$65</definedName>
    <definedName name="_xlnm.Print_Area" localSheetId="9">'Lonestar Roadrunners'!$A$45:$S$65</definedName>
    <definedName name="_xlnm.Print_Area" localSheetId="10">'Minnesota Fighting Lions'!$A$45:$S$65</definedName>
    <definedName name="_xlnm.Print_Area" localSheetId="11">'Southwest Slammers'!$A$45:$S$65</definedName>
    <definedName name="_xlnm.Print_Area" localSheetId="0">summary!$A$1:$N$52</definedName>
    <definedName name="_xlnm.Print_Area" localSheetId="12">'Taiwan Homerun'!$A$45:$S$65</definedName>
    <definedName name="_xlnm.Print_Area" localSheetId="13">'Tyler Tigers'!$A$45:$S$65</definedName>
    <definedName name="_xlnm.Print_Area" localSheetId="15">'West Coast Dawgs'!$A$45:$S$65</definedName>
    <definedName name="_xlnm.Print_Area" localSheetId="14">'Wichita Sonics'!$A$45:$S$65</definedName>
    <definedName name="stat1">'West Coast Dawgs'!$K$45</definedName>
    <definedName name="stat2">'West Coast Dawgs'!$K$63</definedName>
    <definedName name="stat3">'West Coast Dawgs'!$N$45</definedName>
    <definedName name="_var1" localSheetId="0">summary!$I$1</definedName>
    <definedName name="_var1">#REF!</definedName>
    <definedName name="wrn.World._.Series." localSheetId="1" hidden="1">{#N/A,#N/A,FALSE,"Wichita Sonics";#N/A,#N/A,FALSE,"OKC Bombers";#N/A,#N/A,FALSE,"Rocky Mt. Eagles"}</definedName>
    <definedName name="wrn.World._.Series." localSheetId="2" hidden="1">{#N/A,#N/A,FALSE,"Wichita Sonics";#N/A,#N/A,FALSE,"OKC Bombers";#N/A,#N/A,FALSE,"Rocky Mt. Eagles"}</definedName>
    <definedName name="wrn.World._.Series." localSheetId="3" hidden="1">{#N/A,#N/A,FALSE,"Wichita Sonics";#N/A,#N/A,FALSE,"OKC Bombers";#N/A,#N/A,FALSE,"Rocky Mt. Eagles"}</definedName>
    <definedName name="wrn.World._.Series." localSheetId="4" hidden="1">{#N/A,#N/A,FALSE,"Wichita Sonics";#N/A,#N/A,FALSE,"OKC Bombers";#N/A,#N/A,FALSE,"Rocky Mt. Eagles"}</definedName>
    <definedName name="wrn.World._.Series." localSheetId="5" hidden="1">{#N/A,#N/A,FALSE,"Wichita Sonics";#N/A,#N/A,FALSE,"OKC Bombers";#N/A,#N/A,FALSE,"Rocky Mt. Eagles"}</definedName>
    <definedName name="wrn.World._.Series." localSheetId="6" hidden="1">{#N/A,#N/A,FALSE,"Wichita Sonics";#N/A,#N/A,FALSE,"OKC Bombers";#N/A,#N/A,FALSE,"Rocky Mt. Eagles"}</definedName>
    <definedName name="wrn.World._.Series." localSheetId="7" hidden="1">{#N/A,#N/A,FALSE,"Wichita Sonics";#N/A,#N/A,FALSE,"OKC Bombers";#N/A,#N/A,FALSE,"Rocky Mt. Eagles"}</definedName>
    <definedName name="wrn.World._.Series." localSheetId="8" hidden="1">{#N/A,#N/A,FALSE,"Wichita Sonics";#N/A,#N/A,FALSE,"OKC Bombers";#N/A,#N/A,FALSE,"Rocky Mt. Eagles"}</definedName>
    <definedName name="wrn.World._.Series." localSheetId="9" hidden="1">{#N/A,#N/A,FALSE,"Wichita Sonics";#N/A,#N/A,FALSE,"OKC Bombers";#N/A,#N/A,FALSE,"Rocky Mt. Eagles"}</definedName>
    <definedName name="wrn.World._.Series." localSheetId="10" hidden="1">{#N/A,#N/A,FALSE,"Wichita Sonics";#N/A,#N/A,FALSE,"OKC Bombers";#N/A,#N/A,FALSE,"Rocky Mt. Eagles"}</definedName>
    <definedName name="wrn.World._.Series." localSheetId="11" hidden="1">{#N/A,#N/A,FALSE,"Wichita Sonics";#N/A,#N/A,FALSE,"OKC Bombers";#N/A,#N/A,FALSE,"Rocky Mt. Eagles"}</definedName>
    <definedName name="wrn.World._.Series." localSheetId="0" hidden="1">{#N/A,#N/A,FALSE,"Wichita Sonics";#N/A,#N/A,FALSE,"OKC Bombers";#N/A,#N/A,FALSE,"Rocky Mt. Eagles"}</definedName>
    <definedName name="wrn.World._.Series." localSheetId="12" hidden="1">{#N/A,#N/A,FALSE,"Wichita Sonics";#N/A,#N/A,FALSE,"OKC Bombers";#N/A,#N/A,FALSE,"Rocky Mt. Eagles"}</definedName>
    <definedName name="wrn.World._.Series." localSheetId="13" hidden="1">{#N/A,#N/A,FALSE,"Wichita Sonics";#N/A,#N/A,FALSE,"OKC Bombers";#N/A,#N/A,FALSE,"Rocky Mt. Eagles"}</definedName>
    <definedName name="wrn.World._.Series." localSheetId="15" hidden="1">{#N/A,#N/A,FALSE,"Wichita Sonics";#N/A,#N/A,FALSE,"OKC Bombers";#N/A,#N/A,FALSE,"Rocky Mt. Eagles"}</definedName>
    <definedName name="wrn.World._.Series." localSheetId="14" hidden="1">{#N/A,#N/A,FALSE,"Wichita Sonics";#N/A,#N/A,FALSE,"OKC Bombers";#N/A,#N/A,FALSE,"Rocky Mt. Eagles"}</definedName>
    <definedName name="wrn.World._.Series." hidden="1">{#N/A,#N/A,FALSE,"Wichita Sonics";#N/A,#N/A,FALSE,"OKC Bombers";#N/A,#N/A,FALSE,"Rocky Mt. Eagles"}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1" i="45" l="1"/>
  <c r="A60" i="45"/>
  <c r="A59" i="45"/>
  <c r="A58" i="45"/>
  <c r="A57" i="45"/>
  <c r="A56" i="45"/>
  <c r="A55" i="45"/>
  <c r="A54" i="45"/>
  <c r="A53" i="45"/>
  <c r="A52" i="45"/>
  <c r="A51" i="45"/>
  <c r="A50" i="45"/>
  <c r="A49" i="45"/>
  <c r="A48" i="45"/>
  <c r="O61" i="45"/>
  <c r="S61" i="45" s="1"/>
  <c r="R61" i="45"/>
  <c r="Q61" i="45"/>
  <c r="P61" i="45"/>
  <c r="O60" i="45"/>
  <c r="S60" i="45" s="1"/>
  <c r="R60" i="45"/>
  <c r="W60" i="45" s="1"/>
  <c r="X60" i="45" s="1"/>
  <c r="Q60" i="45"/>
  <c r="P60" i="45"/>
  <c r="O59" i="45"/>
  <c r="S59" i="45" s="1"/>
  <c r="R59" i="45"/>
  <c r="W59" i="45" s="1"/>
  <c r="X59" i="45" s="1"/>
  <c r="Q59" i="45"/>
  <c r="P59" i="45"/>
  <c r="O58" i="45"/>
  <c r="S58" i="45" s="1"/>
  <c r="R58" i="45"/>
  <c r="Q58" i="45"/>
  <c r="P58" i="45"/>
  <c r="O57" i="45"/>
  <c r="S57" i="45" s="1"/>
  <c r="P57" i="45"/>
  <c r="R57" i="45"/>
  <c r="Q57" i="45"/>
  <c r="O56" i="45"/>
  <c r="S56" i="45" s="1"/>
  <c r="R56" i="45"/>
  <c r="W56" i="45" s="1"/>
  <c r="X56" i="45" s="1"/>
  <c r="Q56" i="45"/>
  <c r="P56" i="45"/>
  <c r="O55" i="45"/>
  <c r="S55" i="45" s="1"/>
  <c r="P55" i="45"/>
  <c r="R55" i="45"/>
  <c r="Q55" i="45"/>
  <c r="O54" i="45"/>
  <c r="P54" i="45"/>
  <c r="S54" i="45" s="1"/>
  <c r="R54" i="45"/>
  <c r="Q54" i="45"/>
  <c r="O53" i="45"/>
  <c r="P53" i="45"/>
  <c r="S53" i="45"/>
  <c r="AD53" i="45" s="1"/>
  <c r="R53" i="45"/>
  <c r="W53" i="45" s="1"/>
  <c r="Q53" i="45"/>
  <c r="O52" i="45"/>
  <c r="S52" i="45" s="1"/>
  <c r="P52" i="45"/>
  <c r="R52" i="45"/>
  <c r="W52" i="45" s="1"/>
  <c r="X52" i="45" s="1"/>
  <c r="Q52" i="45"/>
  <c r="O51" i="45"/>
  <c r="S51" i="45" s="1"/>
  <c r="P51" i="45"/>
  <c r="R51" i="45"/>
  <c r="Q51" i="45"/>
  <c r="O50" i="45"/>
  <c r="S50" i="45" s="1"/>
  <c r="P50" i="45"/>
  <c r="R50" i="45"/>
  <c r="Q50" i="45"/>
  <c r="O49" i="45"/>
  <c r="S49" i="45" s="1"/>
  <c r="P49" i="45"/>
  <c r="R49" i="45"/>
  <c r="Q49" i="45"/>
  <c r="O48" i="45"/>
  <c r="P48" i="45"/>
  <c r="S48" i="45"/>
  <c r="Y48" i="45" s="1"/>
  <c r="R48" i="45"/>
  <c r="Q48" i="45"/>
  <c r="AC61" i="45"/>
  <c r="AB61" i="45" s="1"/>
  <c r="W61" i="45"/>
  <c r="X61" i="45"/>
  <c r="V61" i="45"/>
  <c r="AC60" i="45"/>
  <c r="AB60" i="45" s="1"/>
  <c r="Z60" i="45"/>
  <c r="V60" i="45"/>
  <c r="AC59" i="45"/>
  <c r="AB59" i="45" s="1"/>
  <c r="Z59" i="45"/>
  <c r="V59" i="45"/>
  <c r="AC58" i="45"/>
  <c r="AB58" i="45" s="1"/>
  <c r="Z58" i="45"/>
  <c r="W58" i="45"/>
  <c r="X58" i="45"/>
  <c r="V58" i="45"/>
  <c r="AC57" i="45"/>
  <c r="W57" i="45"/>
  <c r="Z57" i="45"/>
  <c r="X57" i="45"/>
  <c r="V57" i="45"/>
  <c r="AC56" i="45"/>
  <c r="AB56" i="45" s="1"/>
  <c r="AA56" i="45"/>
  <c r="Z56" i="45"/>
  <c r="V56" i="45"/>
  <c r="AC55" i="45"/>
  <c r="AB55" i="45" s="1"/>
  <c r="W55" i="45"/>
  <c r="AA55" i="45"/>
  <c r="X55" i="45"/>
  <c r="V55" i="45"/>
  <c r="AC54" i="45"/>
  <c r="AB54" i="45"/>
  <c r="W54" i="45"/>
  <c r="AA54" i="45"/>
  <c r="Z54" i="45"/>
  <c r="X54" i="45"/>
  <c r="V54" i="45"/>
  <c r="AC53" i="45"/>
  <c r="AA53" i="45" s="1"/>
  <c r="AB53" i="45"/>
  <c r="Z53" i="45"/>
  <c r="X53" i="45"/>
  <c r="V53" i="45"/>
  <c r="AC52" i="45"/>
  <c r="AB52" i="45" s="1"/>
  <c r="Z52" i="45"/>
  <c r="V52" i="45"/>
  <c r="AC51" i="45"/>
  <c r="AB51" i="45" s="1"/>
  <c r="W51" i="45"/>
  <c r="AA51" i="45"/>
  <c r="Z51" i="45"/>
  <c r="X51" i="45"/>
  <c r="V51" i="45"/>
  <c r="AC50" i="45"/>
  <c r="AB50" i="45"/>
  <c r="W50" i="45"/>
  <c r="AA50" i="45"/>
  <c r="Z50" i="45"/>
  <c r="X50" i="45"/>
  <c r="V50" i="45"/>
  <c r="AC49" i="45"/>
  <c r="AA49" i="45" s="1"/>
  <c r="AB49" i="45"/>
  <c r="W49" i="45"/>
  <c r="Z49" i="45"/>
  <c r="X49" i="45"/>
  <c r="V49" i="45"/>
  <c r="AD48" i="45"/>
  <c r="AC48" i="45"/>
  <c r="AB48" i="45" s="1"/>
  <c r="W48" i="45"/>
  <c r="AA48" i="45"/>
  <c r="Z48" i="45"/>
  <c r="X48" i="45"/>
  <c r="V48" i="45"/>
  <c r="X70" i="47"/>
  <c r="A61" i="47"/>
  <c r="U61" i="47" s="1"/>
  <c r="A60" i="47"/>
  <c r="A59" i="47"/>
  <c r="A58" i="47"/>
  <c r="A57" i="47"/>
  <c r="A56" i="47"/>
  <c r="A55" i="47"/>
  <c r="A54" i="47"/>
  <c r="A53" i="47"/>
  <c r="A52" i="47"/>
  <c r="A51" i="47"/>
  <c r="A50" i="47"/>
  <c r="U50" i="47" s="1"/>
  <c r="A49" i="47"/>
  <c r="A48" i="47"/>
  <c r="O61" i="47"/>
  <c r="Z61" i="47" s="1"/>
  <c r="S61" i="47"/>
  <c r="AD61" i="47" s="1"/>
  <c r="R61" i="47"/>
  <c r="Q61" i="47"/>
  <c r="P61" i="47"/>
  <c r="O60" i="47"/>
  <c r="S60" i="47"/>
  <c r="Y60" i="47" s="1"/>
  <c r="R60" i="47"/>
  <c r="Q60" i="47"/>
  <c r="P60" i="47"/>
  <c r="P65" i="47" s="1"/>
  <c r="O59" i="47"/>
  <c r="S59" i="47" s="1"/>
  <c r="AD59" i="47" s="1"/>
  <c r="R59" i="47"/>
  <c r="W59" i="47" s="1"/>
  <c r="X59" i="47" s="1"/>
  <c r="Q59" i="47"/>
  <c r="P59" i="47"/>
  <c r="O58" i="47"/>
  <c r="R58" i="47"/>
  <c r="Q58" i="47"/>
  <c r="P58" i="47"/>
  <c r="O57" i="47"/>
  <c r="S57" i="47"/>
  <c r="AD57" i="47" s="1"/>
  <c r="R57" i="47"/>
  <c r="Q57" i="47"/>
  <c r="P57" i="47"/>
  <c r="O56" i="47"/>
  <c r="P56" i="47"/>
  <c r="S56" i="47"/>
  <c r="R56" i="47"/>
  <c r="W56" i="47" s="1"/>
  <c r="Q56" i="47"/>
  <c r="O55" i="47"/>
  <c r="P55" i="47"/>
  <c r="R55" i="47"/>
  <c r="Q55" i="47"/>
  <c r="O54" i="47"/>
  <c r="P54" i="47"/>
  <c r="S54" i="47" s="1"/>
  <c r="R54" i="47"/>
  <c r="Q54" i="47"/>
  <c r="O53" i="47"/>
  <c r="S53" i="47" s="1"/>
  <c r="R53" i="47"/>
  <c r="Q53" i="47"/>
  <c r="P53" i="47"/>
  <c r="O52" i="47"/>
  <c r="S52" i="47" s="1"/>
  <c r="P52" i="47"/>
  <c r="R52" i="47"/>
  <c r="W52" i="47" s="1"/>
  <c r="Q52" i="47"/>
  <c r="O51" i="47"/>
  <c r="P51" i="47"/>
  <c r="S51" i="47" s="1"/>
  <c r="R51" i="47"/>
  <c r="Q51" i="47"/>
  <c r="O50" i="47"/>
  <c r="P50" i="47"/>
  <c r="S50" i="47"/>
  <c r="R50" i="47"/>
  <c r="Q50" i="47"/>
  <c r="O49" i="47"/>
  <c r="P49" i="47"/>
  <c r="R49" i="47"/>
  <c r="Q49" i="47"/>
  <c r="O48" i="47"/>
  <c r="P48" i="47"/>
  <c r="S48" i="47"/>
  <c r="Y48" i="47" s="1"/>
  <c r="R48" i="47"/>
  <c r="W48" i="47" s="1"/>
  <c r="Q48" i="47"/>
  <c r="AC61" i="47"/>
  <c r="AB61" i="47"/>
  <c r="AA61" i="47"/>
  <c r="W61" i="47"/>
  <c r="X61" i="47" s="1"/>
  <c r="V61" i="47"/>
  <c r="AD60" i="47"/>
  <c r="AC60" i="47"/>
  <c r="AA60" i="47" s="1"/>
  <c r="AB60" i="47"/>
  <c r="Z60" i="47"/>
  <c r="W60" i="47"/>
  <c r="X60" i="47" s="1"/>
  <c r="V60" i="47"/>
  <c r="AC59" i="47"/>
  <c r="AB59" i="47"/>
  <c r="AA59" i="47"/>
  <c r="Z59" i="47"/>
  <c r="V59" i="47"/>
  <c r="AC58" i="47"/>
  <c r="AB58" i="47"/>
  <c r="AA58" i="47"/>
  <c r="W58" i="47"/>
  <c r="X58" i="47" s="1"/>
  <c r="V58" i="47"/>
  <c r="AC57" i="47"/>
  <c r="AB57" i="47" s="1"/>
  <c r="Z57" i="47"/>
  <c r="Y57" i="47"/>
  <c r="W57" i="47"/>
  <c r="X57" i="47" s="1"/>
  <c r="V57" i="47"/>
  <c r="AC56" i="47"/>
  <c r="AA56" i="47" s="1"/>
  <c r="AB56" i="47"/>
  <c r="Z56" i="47"/>
  <c r="X56" i="47"/>
  <c r="V56" i="47"/>
  <c r="AC55" i="47"/>
  <c r="AB55" i="47"/>
  <c r="W55" i="47"/>
  <c r="AA55" i="47" s="1"/>
  <c r="Z55" i="47"/>
  <c r="V55" i="47"/>
  <c r="AC54" i="47"/>
  <c r="AA54" i="47" s="1"/>
  <c r="W54" i="47"/>
  <c r="X54" i="47" s="1"/>
  <c r="Z54" i="47"/>
  <c r="V54" i="47"/>
  <c r="AC53" i="47"/>
  <c r="AB53" i="47" s="1"/>
  <c r="W53" i="47"/>
  <c r="X53" i="47" s="1"/>
  <c r="Z53" i="47"/>
  <c r="V53" i="47"/>
  <c r="AD52" i="47"/>
  <c r="AC52" i="47"/>
  <c r="AA52" i="47" s="1"/>
  <c r="AB52" i="47"/>
  <c r="Z52" i="47"/>
  <c r="Y52" i="47"/>
  <c r="X52" i="47"/>
  <c r="V52" i="47"/>
  <c r="AC51" i="47"/>
  <c r="AB51" i="47"/>
  <c r="W51" i="47"/>
  <c r="AA51" i="47" s="1"/>
  <c r="Z51" i="47"/>
  <c r="X51" i="47"/>
  <c r="V51" i="47"/>
  <c r="AD50" i="47"/>
  <c r="AC50" i="47"/>
  <c r="AB50" i="47" s="1"/>
  <c r="W50" i="47"/>
  <c r="X50" i="47" s="1"/>
  <c r="Z50" i="47"/>
  <c r="Y50" i="47"/>
  <c r="V50" i="47"/>
  <c r="AC49" i="47"/>
  <c r="AA49" i="47" s="1"/>
  <c r="AB49" i="47"/>
  <c r="W49" i="47"/>
  <c r="X49" i="47" s="1"/>
  <c r="Z49" i="47"/>
  <c r="V49" i="47"/>
  <c r="AD48" i="47"/>
  <c r="AC48" i="47"/>
  <c r="AB48" i="47"/>
  <c r="AA48" i="47"/>
  <c r="Z48" i="47"/>
  <c r="X48" i="47"/>
  <c r="V48" i="47"/>
  <c r="A61" i="37"/>
  <c r="A60" i="37"/>
  <c r="A59" i="37"/>
  <c r="A58" i="37"/>
  <c r="A57" i="37"/>
  <c r="A56" i="37"/>
  <c r="A55" i="37"/>
  <c r="A54" i="37"/>
  <c r="A53" i="37"/>
  <c r="A52" i="37"/>
  <c r="A51" i="37"/>
  <c r="A50" i="37"/>
  <c r="A49" i="37"/>
  <c r="A48" i="37"/>
  <c r="O61" i="37"/>
  <c r="R61" i="37"/>
  <c r="Q61" i="37"/>
  <c r="P61" i="37"/>
  <c r="O60" i="37"/>
  <c r="R60" i="37"/>
  <c r="W60" i="37" s="1"/>
  <c r="X60" i="37" s="1"/>
  <c r="Q60" i="37"/>
  <c r="P60" i="37"/>
  <c r="O59" i="37"/>
  <c r="S59" i="37" s="1"/>
  <c r="R59" i="37"/>
  <c r="Q59" i="37"/>
  <c r="P59" i="37"/>
  <c r="O58" i="37"/>
  <c r="S58" i="37"/>
  <c r="R58" i="37"/>
  <c r="W58" i="37" s="1"/>
  <c r="X58" i="37" s="1"/>
  <c r="Q58" i="37"/>
  <c r="P58" i="37"/>
  <c r="O57" i="37"/>
  <c r="S57" i="37"/>
  <c r="AD57" i="37" s="1"/>
  <c r="R57" i="37"/>
  <c r="Q57" i="37"/>
  <c r="P57" i="37"/>
  <c r="O56" i="37"/>
  <c r="Z56" i="37" s="1"/>
  <c r="S56" i="37"/>
  <c r="R56" i="37"/>
  <c r="Q56" i="37"/>
  <c r="P56" i="37"/>
  <c r="O55" i="37"/>
  <c r="S55" i="37"/>
  <c r="Y55" i="37" s="1"/>
  <c r="R55" i="37"/>
  <c r="Q55" i="37"/>
  <c r="P55" i="37"/>
  <c r="O54" i="37"/>
  <c r="S54" i="37"/>
  <c r="Y54" i="37" s="1"/>
  <c r="R54" i="37"/>
  <c r="Q54" i="37"/>
  <c r="P54" i="37"/>
  <c r="O53" i="37"/>
  <c r="P53" i="37"/>
  <c r="R53" i="37"/>
  <c r="Q53" i="37"/>
  <c r="O52" i="37"/>
  <c r="P52" i="37"/>
  <c r="R52" i="37"/>
  <c r="Q52" i="37"/>
  <c r="O51" i="37"/>
  <c r="P51" i="37"/>
  <c r="S51" i="37"/>
  <c r="R51" i="37"/>
  <c r="Q51" i="37"/>
  <c r="O50" i="37"/>
  <c r="S50" i="37" s="1"/>
  <c r="Y50" i="37" s="1"/>
  <c r="P50" i="37"/>
  <c r="R50" i="37"/>
  <c r="Q50" i="37"/>
  <c r="O49" i="37"/>
  <c r="P49" i="37"/>
  <c r="S49" i="37" s="1"/>
  <c r="Y49" i="37" s="1"/>
  <c r="R49" i="37"/>
  <c r="Q49" i="37"/>
  <c r="O48" i="37"/>
  <c r="P48" i="37"/>
  <c r="S48" i="37"/>
  <c r="AD48" i="37" s="1"/>
  <c r="R48" i="37"/>
  <c r="Q48" i="37"/>
  <c r="AC61" i="37"/>
  <c r="AB61" i="37"/>
  <c r="AA61" i="37"/>
  <c r="W61" i="37"/>
  <c r="X61" i="37" s="1"/>
  <c r="V61" i="37"/>
  <c r="AC60" i="37"/>
  <c r="AA60" i="37" s="1"/>
  <c r="V60" i="37"/>
  <c r="AC59" i="37"/>
  <c r="Z59" i="37"/>
  <c r="W59" i="37"/>
  <c r="X59" i="37" s="1"/>
  <c r="V59" i="37"/>
  <c r="AC58" i="37"/>
  <c r="Z58" i="37"/>
  <c r="V58" i="37"/>
  <c r="AC57" i="37"/>
  <c r="AB57" i="37"/>
  <c r="AA57" i="37"/>
  <c r="Z57" i="37"/>
  <c r="W57" i="37"/>
  <c r="X57" i="37"/>
  <c r="V57" i="37"/>
  <c r="AC56" i="37"/>
  <c r="W56" i="37"/>
  <c r="X56" i="37" s="1"/>
  <c r="V56" i="37"/>
  <c r="AD55" i="37"/>
  <c r="AC55" i="37"/>
  <c r="AB55" i="37" s="1"/>
  <c r="AA55" i="37"/>
  <c r="Z55" i="37"/>
  <c r="W55" i="37"/>
  <c r="X55" i="37" s="1"/>
  <c r="V55" i="37"/>
  <c r="AD54" i="37"/>
  <c r="AC54" i="37"/>
  <c r="AA54" i="37" s="1"/>
  <c r="W54" i="37"/>
  <c r="Z54" i="37"/>
  <c r="X54" i="37"/>
  <c r="V54" i="37"/>
  <c r="AC53" i="37"/>
  <c r="AB53" i="37"/>
  <c r="W53" i="37"/>
  <c r="V53" i="37"/>
  <c r="AC52" i="37"/>
  <c r="W52" i="37"/>
  <c r="Z52" i="37"/>
  <c r="X52" i="37"/>
  <c r="V52" i="37"/>
  <c r="AC51" i="37"/>
  <c r="AB51" i="37"/>
  <c r="W51" i="37"/>
  <c r="X51" i="37" s="1"/>
  <c r="Z51" i="37"/>
  <c r="V51" i="37"/>
  <c r="AD50" i="37"/>
  <c r="AC50" i="37"/>
  <c r="AB50" i="37"/>
  <c r="W50" i="37"/>
  <c r="AA50" i="37" s="1"/>
  <c r="X50" i="37"/>
  <c r="V50" i="37"/>
  <c r="AD49" i="37"/>
  <c r="AC49" i="37"/>
  <c r="AB49" i="37"/>
  <c r="W49" i="37"/>
  <c r="Z49" i="37"/>
  <c r="V49" i="37"/>
  <c r="AC48" i="37"/>
  <c r="W48" i="37"/>
  <c r="Z48" i="37"/>
  <c r="X48" i="37"/>
  <c r="V48" i="37"/>
  <c r="A61" i="35"/>
  <c r="A60" i="35"/>
  <c r="A59" i="35"/>
  <c r="A58" i="35"/>
  <c r="A57" i="35"/>
  <c r="A56" i="35"/>
  <c r="A55" i="35"/>
  <c r="A54" i="35"/>
  <c r="A53" i="35"/>
  <c r="A52" i="35"/>
  <c r="A51" i="35"/>
  <c r="A50" i="35"/>
  <c r="A49" i="35"/>
  <c r="A48" i="35"/>
  <c r="O61" i="35"/>
  <c r="S61" i="35"/>
  <c r="R61" i="35"/>
  <c r="W61" i="35" s="1"/>
  <c r="X61" i="35" s="1"/>
  <c r="Q61" i="35"/>
  <c r="P61" i="35"/>
  <c r="O60" i="35"/>
  <c r="R60" i="35"/>
  <c r="W60" i="35" s="1"/>
  <c r="Q60" i="35"/>
  <c r="P60" i="35"/>
  <c r="O59" i="35"/>
  <c r="S59" i="35"/>
  <c r="R59" i="35"/>
  <c r="Q59" i="35"/>
  <c r="P59" i="35"/>
  <c r="O58" i="35"/>
  <c r="S58" i="35" s="1"/>
  <c r="R58" i="35"/>
  <c r="Q58" i="35"/>
  <c r="P58" i="35"/>
  <c r="O57" i="35"/>
  <c r="Z57" i="35" s="1"/>
  <c r="R57" i="35"/>
  <c r="W57" i="35" s="1"/>
  <c r="Q57" i="35"/>
  <c r="P57" i="35"/>
  <c r="O56" i="35"/>
  <c r="S56" i="35"/>
  <c r="R56" i="35"/>
  <c r="Q56" i="35"/>
  <c r="P56" i="35"/>
  <c r="O55" i="35"/>
  <c r="S55" i="35"/>
  <c r="AD55" i="35" s="1"/>
  <c r="R55" i="35"/>
  <c r="W55" i="35" s="1"/>
  <c r="AA55" i="35" s="1"/>
  <c r="Q55" i="35"/>
  <c r="P55" i="35"/>
  <c r="O54" i="35"/>
  <c r="S54" i="35" s="1"/>
  <c r="P54" i="35"/>
  <c r="R54" i="35"/>
  <c r="W54" i="35" s="1"/>
  <c r="Q54" i="35"/>
  <c r="O53" i="35"/>
  <c r="P53" i="35"/>
  <c r="S53" i="35"/>
  <c r="R53" i="35"/>
  <c r="W53" i="35" s="1"/>
  <c r="Q53" i="35"/>
  <c r="O52" i="35"/>
  <c r="Z52" i="35" s="1"/>
  <c r="P52" i="35"/>
  <c r="R52" i="35"/>
  <c r="Q52" i="35"/>
  <c r="O51" i="35"/>
  <c r="P51" i="35"/>
  <c r="R51" i="35"/>
  <c r="W51" i="35" s="1"/>
  <c r="X51" i="35" s="1"/>
  <c r="Q51" i="35"/>
  <c r="O50" i="35"/>
  <c r="R50" i="35"/>
  <c r="W50" i="35" s="1"/>
  <c r="X50" i="35" s="1"/>
  <c r="Q50" i="35"/>
  <c r="P50" i="35"/>
  <c r="O49" i="35"/>
  <c r="P49" i="35"/>
  <c r="S49" i="35"/>
  <c r="Y49" i="35" s="1"/>
  <c r="R49" i="35"/>
  <c r="Q49" i="35"/>
  <c r="O48" i="35"/>
  <c r="Z48" i="35" s="1"/>
  <c r="P48" i="35"/>
  <c r="S48" i="35"/>
  <c r="AD48" i="35" s="1"/>
  <c r="R48" i="35"/>
  <c r="W48" i="35" s="1"/>
  <c r="AA48" i="35" s="1"/>
  <c r="Q48" i="35"/>
  <c r="AD61" i="35"/>
  <c r="AC61" i="35"/>
  <c r="AB61" i="35" s="1"/>
  <c r="AA61" i="35"/>
  <c r="Z61" i="35"/>
  <c r="Y61" i="35"/>
  <c r="V61" i="35"/>
  <c r="AC60" i="35"/>
  <c r="X60" i="35"/>
  <c r="V60" i="35"/>
  <c r="AD59" i="35"/>
  <c r="AC59" i="35"/>
  <c r="AB59" i="35" s="1"/>
  <c r="AA59" i="35"/>
  <c r="Z59" i="35"/>
  <c r="Y59" i="35"/>
  <c r="W59" i="35"/>
  <c r="X59" i="35" s="1"/>
  <c r="V59" i="35"/>
  <c r="AC58" i="35"/>
  <c r="Z58" i="35"/>
  <c r="W58" i="35"/>
  <c r="X58" i="35" s="1"/>
  <c r="V58" i="35"/>
  <c r="AC57" i="35"/>
  <c r="AB57" i="35" s="1"/>
  <c r="X57" i="35"/>
  <c r="V57" i="35"/>
  <c r="AC56" i="35"/>
  <c r="AB56" i="35"/>
  <c r="AA56" i="35"/>
  <c r="Z56" i="35"/>
  <c r="W56" i="35"/>
  <c r="X56" i="35" s="1"/>
  <c r="V56" i="35"/>
  <c r="AC55" i="35"/>
  <c r="AB55" i="35"/>
  <c r="Z55" i="35"/>
  <c r="Y55" i="35"/>
  <c r="X55" i="35"/>
  <c r="V55" i="35"/>
  <c r="AC54" i="35"/>
  <c r="AB54" i="35"/>
  <c r="Z54" i="35"/>
  <c r="X54" i="35"/>
  <c r="V54" i="35"/>
  <c r="AC53" i="35"/>
  <c r="Z53" i="35"/>
  <c r="X53" i="35"/>
  <c r="V53" i="35"/>
  <c r="AC52" i="35"/>
  <c r="AB52" i="35"/>
  <c r="W52" i="35"/>
  <c r="X52" i="35" s="1"/>
  <c r="AA52" i="35"/>
  <c r="V52" i="35"/>
  <c r="AC51" i="35"/>
  <c r="AB51" i="35"/>
  <c r="AA51" i="35"/>
  <c r="V51" i="35"/>
  <c r="AC50" i="35"/>
  <c r="AA50" i="35" s="1"/>
  <c r="V50" i="35"/>
  <c r="AD49" i="35"/>
  <c r="AC49" i="35"/>
  <c r="AB49" i="35" s="1"/>
  <c r="W49" i="35"/>
  <c r="X49" i="35" s="1"/>
  <c r="AA49" i="35"/>
  <c r="Z49" i="35"/>
  <c r="V49" i="35"/>
  <c r="AC48" i="35"/>
  <c r="AB48" i="35"/>
  <c r="Y48" i="35"/>
  <c r="X48" i="35"/>
  <c r="V48" i="35"/>
  <c r="A61" i="48"/>
  <c r="A60" i="48"/>
  <c r="A59" i="48"/>
  <c r="A58" i="48"/>
  <c r="A57" i="48"/>
  <c r="A56" i="48"/>
  <c r="A55" i="48"/>
  <c r="A54" i="48"/>
  <c r="A53" i="48"/>
  <c r="A52" i="48"/>
  <c r="A51" i="48"/>
  <c r="A50" i="48"/>
  <c r="A49" i="48"/>
  <c r="A48" i="48"/>
  <c r="O61" i="48"/>
  <c r="S61" i="48" s="1"/>
  <c r="R61" i="48"/>
  <c r="Q61" i="48"/>
  <c r="P61" i="48"/>
  <c r="O60" i="48"/>
  <c r="R60" i="48"/>
  <c r="W60" i="48" s="1"/>
  <c r="X60" i="48" s="1"/>
  <c r="Q60" i="48"/>
  <c r="P60" i="48"/>
  <c r="O59" i="48"/>
  <c r="S59" i="48" s="1"/>
  <c r="AD59" i="48" s="1"/>
  <c r="R59" i="48"/>
  <c r="W59" i="48" s="1"/>
  <c r="X59" i="48" s="1"/>
  <c r="Q59" i="48"/>
  <c r="P59" i="48"/>
  <c r="O58" i="48"/>
  <c r="Z58" i="48" s="1"/>
  <c r="S58" i="48"/>
  <c r="R58" i="48"/>
  <c r="Q58" i="48"/>
  <c r="P58" i="48"/>
  <c r="O57" i="48"/>
  <c r="S57" i="48"/>
  <c r="R57" i="48"/>
  <c r="W57" i="48" s="1"/>
  <c r="Q57" i="48"/>
  <c r="P57" i="48"/>
  <c r="O56" i="48"/>
  <c r="S56" i="48"/>
  <c r="Y56" i="48" s="1"/>
  <c r="R56" i="48"/>
  <c r="W56" i="48" s="1"/>
  <c r="X56" i="48" s="1"/>
  <c r="Q56" i="48"/>
  <c r="P56" i="48"/>
  <c r="O55" i="48"/>
  <c r="S55" i="48" s="1"/>
  <c r="AD55" i="48" s="1"/>
  <c r="R55" i="48"/>
  <c r="Q55" i="48"/>
  <c r="P55" i="48"/>
  <c r="O54" i="48"/>
  <c r="P54" i="48"/>
  <c r="R54" i="48"/>
  <c r="Q54" i="48"/>
  <c r="O53" i="48"/>
  <c r="Z53" i="48" s="1"/>
  <c r="P53" i="48"/>
  <c r="S53" i="48"/>
  <c r="Y53" i="48" s="1"/>
  <c r="R53" i="48"/>
  <c r="W53" i="48" s="1"/>
  <c r="X53" i="48" s="1"/>
  <c r="Q53" i="48"/>
  <c r="O52" i="48"/>
  <c r="P52" i="48"/>
  <c r="S52" i="48"/>
  <c r="R52" i="48"/>
  <c r="Q52" i="48"/>
  <c r="O51" i="48"/>
  <c r="P51" i="48"/>
  <c r="S51" i="48" s="1"/>
  <c r="R51" i="48"/>
  <c r="Q51" i="48"/>
  <c r="O50" i="48"/>
  <c r="P50" i="48"/>
  <c r="R50" i="48"/>
  <c r="Q50" i="48"/>
  <c r="O49" i="48"/>
  <c r="P49" i="48"/>
  <c r="S49" i="48"/>
  <c r="R49" i="48"/>
  <c r="W49" i="48" s="1"/>
  <c r="X49" i="48" s="1"/>
  <c r="Q49" i="48"/>
  <c r="O48" i="48"/>
  <c r="Z48" i="48" s="1"/>
  <c r="P48" i="48"/>
  <c r="S48" i="48"/>
  <c r="R48" i="48"/>
  <c r="W48" i="48" s="1"/>
  <c r="Q48" i="48"/>
  <c r="AD61" i="48"/>
  <c r="AC61" i="48"/>
  <c r="Z61" i="48"/>
  <c r="Y61" i="48"/>
  <c r="W61" i="48"/>
  <c r="X61" i="48" s="1"/>
  <c r="V61" i="48"/>
  <c r="AC60" i="48"/>
  <c r="V60" i="48"/>
  <c r="AC59" i="48"/>
  <c r="AB59" i="48"/>
  <c r="AA59" i="48"/>
  <c r="Z59" i="48"/>
  <c r="Y59" i="48"/>
  <c r="V59" i="48"/>
  <c r="AC58" i="48"/>
  <c r="W58" i="48"/>
  <c r="X58" i="48"/>
  <c r="V58" i="48"/>
  <c r="AD57" i="48"/>
  <c r="AC57" i="48"/>
  <c r="AA57" i="48" s="1"/>
  <c r="Z57" i="48"/>
  <c r="Y57" i="48"/>
  <c r="X57" i="48"/>
  <c r="V57" i="48"/>
  <c r="AD56" i="48"/>
  <c r="AC56" i="48"/>
  <c r="AB56" i="48" s="1"/>
  <c r="AA56" i="48"/>
  <c r="Z56" i="48"/>
  <c r="V56" i="48"/>
  <c r="AC55" i="48"/>
  <c r="AB55" i="48"/>
  <c r="AA55" i="48"/>
  <c r="Y55" i="48"/>
  <c r="W55" i="48"/>
  <c r="X55" i="48" s="1"/>
  <c r="V55" i="48"/>
  <c r="AC54" i="48"/>
  <c r="AB54" i="48" s="1"/>
  <c r="W54" i="48"/>
  <c r="AA54" i="48"/>
  <c r="Z54" i="48"/>
  <c r="X54" i="48"/>
  <c r="V54" i="48"/>
  <c r="AD53" i="48"/>
  <c r="AC53" i="48"/>
  <c r="AA53" i="48" s="1"/>
  <c r="AB53" i="48"/>
  <c r="V53" i="48"/>
  <c r="AC52" i="48"/>
  <c r="AB52" i="48" s="1"/>
  <c r="W52" i="48"/>
  <c r="Z52" i="48"/>
  <c r="X52" i="48"/>
  <c r="V52" i="48"/>
  <c r="AC51" i="48"/>
  <c r="AB51" i="48"/>
  <c r="W51" i="48"/>
  <c r="X51" i="48" s="1"/>
  <c r="Z51" i="48"/>
  <c r="V51" i="48"/>
  <c r="AC50" i="48"/>
  <c r="AA50" i="48" s="1"/>
  <c r="AB50" i="48"/>
  <c r="W50" i="48"/>
  <c r="X50" i="48"/>
  <c r="V50" i="48"/>
  <c r="AD49" i="48"/>
  <c r="AC49" i="48"/>
  <c r="AB49" i="48"/>
  <c r="AA49" i="48"/>
  <c r="Z49" i="48"/>
  <c r="Y49" i="48"/>
  <c r="V49" i="48"/>
  <c r="AC48" i="48"/>
  <c r="AB48" i="48"/>
  <c r="AA48" i="48"/>
  <c r="X48" i="48"/>
  <c r="V48" i="48"/>
  <c r="A61" i="34"/>
  <c r="A60" i="34"/>
  <c r="A59" i="34"/>
  <c r="A58" i="34"/>
  <c r="A57" i="34"/>
  <c r="A56" i="34"/>
  <c r="A55" i="34"/>
  <c r="A54" i="34"/>
  <c r="A53" i="34"/>
  <c r="A52" i="34"/>
  <c r="A51" i="34"/>
  <c r="A50" i="34"/>
  <c r="A49" i="34"/>
  <c r="A48" i="34"/>
  <c r="O61" i="34"/>
  <c r="Z61" i="34" s="1"/>
  <c r="S61" i="34"/>
  <c r="R61" i="34"/>
  <c r="Q61" i="34"/>
  <c r="P61" i="34"/>
  <c r="O60" i="34"/>
  <c r="S60" i="34" s="1"/>
  <c r="Y60" i="34" s="1"/>
  <c r="R60" i="34"/>
  <c r="W60" i="34" s="1"/>
  <c r="X60" i="34" s="1"/>
  <c r="Q60" i="34"/>
  <c r="P60" i="34"/>
  <c r="O59" i="34"/>
  <c r="S59" i="34" s="1"/>
  <c r="AD59" i="34" s="1"/>
  <c r="R59" i="34"/>
  <c r="Q59" i="34"/>
  <c r="P59" i="34"/>
  <c r="O58" i="34"/>
  <c r="Z58" i="34" s="1"/>
  <c r="P58" i="34"/>
  <c r="S58" i="34"/>
  <c r="R58" i="34"/>
  <c r="Q58" i="34"/>
  <c r="O57" i="34"/>
  <c r="P57" i="34"/>
  <c r="R57" i="34"/>
  <c r="Q57" i="34"/>
  <c r="O56" i="34"/>
  <c r="Z56" i="34" s="1"/>
  <c r="P56" i="34"/>
  <c r="S56" i="34"/>
  <c r="Y56" i="34" s="1"/>
  <c r="R56" i="34"/>
  <c r="Q56" i="34"/>
  <c r="O55" i="34"/>
  <c r="P55" i="34"/>
  <c r="R55" i="34"/>
  <c r="W55" i="34" s="1"/>
  <c r="Q55" i="34"/>
  <c r="O54" i="34"/>
  <c r="P54" i="34"/>
  <c r="S54" i="34"/>
  <c r="Y54" i="34" s="1"/>
  <c r="R54" i="34"/>
  <c r="Q54" i="34"/>
  <c r="O53" i="34"/>
  <c r="P53" i="34"/>
  <c r="S53" i="34"/>
  <c r="Y53" i="34" s="1"/>
  <c r="R53" i="34"/>
  <c r="Q53" i="34"/>
  <c r="O52" i="34"/>
  <c r="S52" i="34" s="1"/>
  <c r="AD52" i="34" s="1"/>
  <c r="P52" i="34"/>
  <c r="R52" i="34"/>
  <c r="Q52" i="34"/>
  <c r="O51" i="34"/>
  <c r="P51" i="34"/>
  <c r="S51" i="34" s="1"/>
  <c r="Y51" i="34" s="1"/>
  <c r="R51" i="34"/>
  <c r="W51" i="34" s="1"/>
  <c r="Q51" i="34"/>
  <c r="O50" i="34"/>
  <c r="P50" i="34"/>
  <c r="R50" i="34"/>
  <c r="Q50" i="34"/>
  <c r="O49" i="34"/>
  <c r="P49" i="34"/>
  <c r="R49" i="34"/>
  <c r="Q49" i="34"/>
  <c r="O48" i="34"/>
  <c r="P48" i="34"/>
  <c r="S48" i="34"/>
  <c r="R48" i="34"/>
  <c r="W48" i="34" s="1"/>
  <c r="X48" i="34" s="1"/>
  <c r="Q48" i="34"/>
  <c r="AC61" i="34"/>
  <c r="AA61" i="34" s="1"/>
  <c r="W61" i="34"/>
  <c r="X61" i="34"/>
  <c r="V61" i="34"/>
  <c r="AD60" i="34"/>
  <c r="AC60" i="34"/>
  <c r="Z60" i="34"/>
  <c r="V60" i="34"/>
  <c r="AC59" i="34"/>
  <c r="AB59" i="34"/>
  <c r="AA59" i="34"/>
  <c r="Z59" i="34"/>
  <c r="W59" i="34"/>
  <c r="X59" i="34"/>
  <c r="V59" i="34"/>
  <c r="AC58" i="34"/>
  <c r="AB58" i="34"/>
  <c r="W58" i="34"/>
  <c r="V58" i="34"/>
  <c r="AC57" i="34"/>
  <c r="AA57" i="34" s="1"/>
  <c r="AB57" i="34"/>
  <c r="W57" i="34"/>
  <c r="X57" i="34"/>
  <c r="V57" i="34"/>
  <c r="AD56" i="34"/>
  <c r="AC56" i="34"/>
  <c r="AB56" i="34"/>
  <c r="W56" i="34"/>
  <c r="X56" i="34" s="1"/>
  <c r="V56" i="34"/>
  <c r="AC55" i="34"/>
  <c r="AB55" i="34"/>
  <c r="AA55" i="34"/>
  <c r="X55" i="34"/>
  <c r="V55" i="34"/>
  <c r="AD54" i="34"/>
  <c r="AC54" i="34"/>
  <c r="AB54" i="34"/>
  <c r="W54" i="34"/>
  <c r="AA54" i="34"/>
  <c r="Z54" i="34"/>
  <c r="X54" i="34"/>
  <c r="V54" i="34"/>
  <c r="AD53" i="34"/>
  <c r="AC53" i="34"/>
  <c r="AB53" i="34" s="1"/>
  <c r="W53" i="34"/>
  <c r="X53" i="34" s="1"/>
  <c r="Z53" i="34"/>
  <c r="V53" i="34"/>
  <c r="AC52" i="34"/>
  <c r="AB52" i="34"/>
  <c r="W52" i="34"/>
  <c r="X52" i="34" s="1"/>
  <c r="AA52" i="34"/>
  <c r="Z52" i="34"/>
  <c r="Y52" i="34"/>
  <c r="V52" i="34"/>
  <c r="AC51" i="34"/>
  <c r="AB51" i="34" s="1"/>
  <c r="Z51" i="34"/>
  <c r="V51" i="34"/>
  <c r="AC50" i="34"/>
  <c r="AB50" i="34"/>
  <c r="W50" i="34"/>
  <c r="AA50" i="34" s="1"/>
  <c r="V50" i="34"/>
  <c r="AC49" i="34"/>
  <c r="AB49" i="34"/>
  <c r="W49" i="34"/>
  <c r="Z49" i="34"/>
  <c r="X49" i="34"/>
  <c r="V49" i="34"/>
  <c r="AC48" i="34"/>
  <c r="AB48" i="34"/>
  <c r="AA48" i="34"/>
  <c r="Z48" i="34"/>
  <c r="V48" i="34"/>
  <c r="A61" i="49"/>
  <c r="A60" i="49"/>
  <c r="A59" i="49"/>
  <c r="A58" i="49"/>
  <c r="A57" i="49"/>
  <c r="B56" i="49"/>
  <c r="A56" i="49"/>
  <c r="U56" i="49" s="1"/>
  <c r="A55" i="49"/>
  <c r="A54" i="49"/>
  <c r="A53" i="49"/>
  <c r="A52" i="49"/>
  <c r="A51" i="49"/>
  <c r="A50" i="49"/>
  <c r="A49" i="49"/>
  <c r="A48" i="49"/>
  <c r="O61" i="49"/>
  <c r="S61" i="49"/>
  <c r="R61" i="49"/>
  <c r="Q61" i="49"/>
  <c r="P61" i="49"/>
  <c r="O60" i="49"/>
  <c r="Z60" i="49" s="1"/>
  <c r="S60" i="49"/>
  <c r="Y60" i="49" s="1"/>
  <c r="R60" i="49"/>
  <c r="Q60" i="49"/>
  <c r="P60" i="49"/>
  <c r="O59" i="49"/>
  <c r="S59" i="49"/>
  <c r="R59" i="49"/>
  <c r="Q59" i="49"/>
  <c r="P59" i="49"/>
  <c r="O58" i="49"/>
  <c r="S58" i="49"/>
  <c r="R58" i="49"/>
  <c r="Q58" i="49"/>
  <c r="P58" i="49"/>
  <c r="O57" i="49"/>
  <c r="Z57" i="49" s="1"/>
  <c r="P57" i="49"/>
  <c r="R57" i="49"/>
  <c r="W57" i="49" s="1"/>
  <c r="Q57" i="49"/>
  <c r="O56" i="49"/>
  <c r="P56" i="49"/>
  <c r="R56" i="49"/>
  <c r="W56" i="49" s="1"/>
  <c r="X56" i="49" s="1"/>
  <c r="Q56" i="49"/>
  <c r="O55" i="49"/>
  <c r="P55" i="49"/>
  <c r="S55" i="49"/>
  <c r="AD55" i="49" s="1"/>
  <c r="R55" i="49"/>
  <c r="Q55" i="49"/>
  <c r="O54" i="49"/>
  <c r="P54" i="49"/>
  <c r="R54" i="49"/>
  <c r="W54" i="49" s="1"/>
  <c r="X54" i="49" s="1"/>
  <c r="Q54" i="49"/>
  <c r="O53" i="49"/>
  <c r="Z53" i="49" s="1"/>
  <c r="P53" i="49"/>
  <c r="S53" i="49"/>
  <c r="R53" i="49"/>
  <c r="W53" i="49" s="1"/>
  <c r="Q53" i="49"/>
  <c r="O52" i="49"/>
  <c r="S52" i="49" s="1"/>
  <c r="Y52" i="49" s="1"/>
  <c r="P52" i="49"/>
  <c r="R52" i="49"/>
  <c r="Q52" i="49"/>
  <c r="O51" i="49"/>
  <c r="S51" i="49" s="1"/>
  <c r="P51" i="49"/>
  <c r="R51" i="49"/>
  <c r="W51" i="49" s="1"/>
  <c r="Q51" i="49"/>
  <c r="O50" i="49"/>
  <c r="P50" i="49"/>
  <c r="R50" i="49"/>
  <c r="Q50" i="49"/>
  <c r="O49" i="49"/>
  <c r="Z49" i="49" s="1"/>
  <c r="P49" i="49"/>
  <c r="S49" i="49"/>
  <c r="Y49" i="49" s="1"/>
  <c r="R49" i="49"/>
  <c r="Q49" i="49"/>
  <c r="O48" i="49"/>
  <c r="Z48" i="49" s="1"/>
  <c r="P48" i="49"/>
  <c r="S48" i="49"/>
  <c r="Y48" i="49" s="1"/>
  <c r="R48" i="49"/>
  <c r="W48" i="49" s="1"/>
  <c r="Q48" i="49"/>
  <c r="AC61" i="49"/>
  <c r="AA61" i="49" s="1"/>
  <c r="AB61" i="49"/>
  <c r="Z61" i="49"/>
  <c r="W61" i="49"/>
  <c r="X61" i="49"/>
  <c r="V61" i="49"/>
  <c r="AD60" i="49"/>
  <c r="AC60" i="49"/>
  <c r="AA60" i="49" s="1"/>
  <c r="AB60" i="49"/>
  <c r="W60" i="49"/>
  <c r="X60" i="49" s="1"/>
  <c r="V60" i="49"/>
  <c r="AC59" i="49"/>
  <c r="AB59" i="49" s="1"/>
  <c r="AA59" i="49"/>
  <c r="Z59" i="49"/>
  <c r="W59" i="49"/>
  <c r="X59" i="49" s="1"/>
  <c r="V59" i="49"/>
  <c r="AD58" i="49"/>
  <c r="AC58" i="49"/>
  <c r="AB58" i="49" s="1"/>
  <c r="AA58" i="49"/>
  <c r="Z58" i="49"/>
  <c r="Y58" i="49"/>
  <c r="W58" i="49"/>
  <c r="X58" i="49" s="1"/>
  <c r="V58" i="49"/>
  <c r="AC57" i="49"/>
  <c r="AB57" i="49" s="1"/>
  <c r="V57" i="49"/>
  <c r="AC56" i="49"/>
  <c r="AA56" i="49" s="1"/>
  <c r="V56" i="49"/>
  <c r="AC55" i="49"/>
  <c r="AB55" i="49" s="1"/>
  <c r="W55" i="49"/>
  <c r="X55" i="49" s="1"/>
  <c r="Z55" i="49"/>
  <c r="Y55" i="49"/>
  <c r="V55" i="49"/>
  <c r="AC54" i="49"/>
  <c r="AB54" i="49" s="1"/>
  <c r="Z54" i="49"/>
  <c r="V54" i="49"/>
  <c r="AC53" i="49"/>
  <c r="X53" i="49"/>
  <c r="V53" i="49"/>
  <c r="AD52" i="49"/>
  <c r="AC52" i="49"/>
  <c r="AB52" i="49"/>
  <c r="W52" i="49"/>
  <c r="X52" i="49" s="1"/>
  <c r="Z52" i="49"/>
  <c r="V52" i="49"/>
  <c r="AC51" i="49"/>
  <c r="Z51" i="49"/>
  <c r="X51" i="49"/>
  <c r="V51" i="49"/>
  <c r="AC50" i="49"/>
  <c r="AB50" i="49" s="1"/>
  <c r="W50" i="49"/>
  <c r="X50" i="49"/>
  <c r="V50" i="49"/>
  <c r="AC49" i="49"/>
  <c r="AB49" i="49"/>
  <c r="W49" i="49"/>
  <c r="V49" i="49"/>
  <c r="AD48" i="49"/>
  <c r="AC48" i="49"/>
  <c r="AB48" i="49"/>
  <c r="V48" i="49"/>
  <c r="A61" i="32"/>
  <c r="A60" i="32"/>
  <c r="A59" i="32"/>
  <c r="A58" i="32"/>
  <c r="A57" i="32"/>
  <c r="A56" i="32"/>
  <c r="A55" i="32"/>
  <c r="A54" i="32"/>
  <c r="A53" i="32"/>
  <c r="A52" i="32"/>
  <c r="A51" i="32"/>
  <c r="A50" i="32"/>
  <c r="A49" i="32"/>
  <c r="A48" i="32"/>
  <c r="O61" i="32"/>
  <c r="S61" i="32" s="1"/>
  <c r="R61" i="32"/>
  <c r="W61" i="32" s="1"/>
  <c r="X61" i="32" s="1"/>
  <c r="Q61" i="32"/>
  <c r="P61" i="32"/>
  <c r="O60" i="32"/>
  <c r="Z60" i="32" s="1"/>
  <c r="R60" i="32"/>
  <c r="Q60" i="32"/>
  <c r="P60" i="32"/>
  <c r="O59" i="32"/>
  <c r="S59" i="32" s="1"/>
  <c r="AD59" i="32" s="1"/>
  <c r="R59" i="32"/>
  <c r="Q59" i="32"/>
  <c r="P59" i="32"/>
  <c r="O58" i="32"/>
  <c r="R58" i="32"/>
  <c r="Q58" i="32"/>
  <c r="P58" i="32"/>
  <c r="O57" i="32"/>
  <c r="Z57" i="32" s="1"/>
  <c r="R57" i="32"/>
  <c r="W57" i="32" s="1"/>
  <c r="X57" i="32" s="1"/>
  <c r="Q57" i="32"/>
  <c r="P57" i="32"/>
  <c r="O56" i="32"/>
  <c r="R56" i="32"/>
  <c r="Q56" i="32"/>
  <c r="P56" i="32"/>
  <c r="O55" i="32"/>
  <c r="S55" i="32" s="1"/>
  <c r="AD55" i="32" s="1"/>
  <c r="P55" i="32"/>
  <c r="R55" i="32"/>
  <c r="Q55" i="32"/>
  <c r="O54" i="32"/>
  <c r="Z54" i="32" s="1"/>
  <c r="P54" i="32"/>
  <c r="S54" i="32"/>
  <c r="R54" i="32"/>
  <c r="W54" i="32" s="1"/>
  <c r="Q54" i="32"/>
  <c r="O53" i="32"/>
  <c r="P53" i="32"/>
  <c r="S53" i="32"/>
  <c r="Y53" i="32" s="1"/>
  <c r="R53" i="32"/>
  <c r="W53" i="32" s="1"/>
  <c r="X53" i="32" s="1"/>
  <c r="Q53" i="32"/>
  <c r="O52" i="32"/>
  <c r="P52" i="32"/>
  <c r="S52" i="32"/>
  <c r="R52" i="32"/>
  <c r="Q52" i="32"/>
  <c r="O51" i="32"/>
  <c r="P51" i="32"/>
  <c r="R51" i="32"/>
  <c r="W51" i="32" s="1"/>
  <c r="X51" i="32" s="1"/>
  <c r="Q51" i="32"/>
  <c r="O50" i="32"/>
  <c r="S50" i="32" s="1"/>
  <c r="P50" i="32"/>
  <c r="R50" i="32"/>
  <c r="W50" i="32" s="1"/>
  <c r="Q50" i="32"/>
  <c r="O49" i="32"/>
  <c r="P49" i="32"/>
  <c r="S49" i="32"/>
  <c r="AD49" i="32" s="1"/>
  <c r="R49" i="32"/>
  <c r="Q49" i="32"/>
  <c r="O48" i="32"/>
  <c r="Z48" i="32" s="1"/>
  <c r="P48" i="32"/>
  <c r="S48" i="32"/>
  <c r="AD48" i="32" s="1"/>
  <c r="R48" i="32"/>
  <c r="W48" i="32" s="1"/>
  <c r="Q48" i="32"/>
  <c r="AC61" i="32"/>
  <c r="AA61" i="32" s="1"/>
  <c r="AB61" i="32"/>
  <c r="Z61" i="32"/>
  <c r="V61" i="32"/>
  <c r="AC60" i="32"/>
  <c r="W60" i="32"/>
  <c r="X60" i="32" s="1"/>
  <c r="V60" i="32"/>
  <c r="AC59" i="32"/>
  <c r="AB59" i="32"/>
  <c r="AA59" i="32"/>
  <c r="Y59" i="32"/>
  <c r="W59" i="32"/>
  <c r="X59" i="32" s="1"/>
  <c r="V59" i="32"/>
  <c r="AC58" i="32"/>
  <c r="W58" i="32"/>
  <c r="X58" i="32"/>
  <c r="V58" i="32"/>
  <c r="AC57" i="32"/>
  <c r="V57" i="32"/>
  <c r="AC56" i="32"/>
  <c r="AA56" i="32" s="1"/>
  <c r="W56" i="32"/>
  <c r="X56" i="32" s="1"/>
  <c r="V56" i="32"/>
  <c r="AC55" i="32"/>
  <c r="W55" i="32"/>
  <c r="X55" i="32" s="1"/>
  <c r="Z55" i="32"/>
  <c r="Y55" i="32"/>
  <c r="V55" i="32"/>
  <c r="AC54" i="32"/>
  <c r="X54" i="32"/>
  <c r="V54" i="32"/>
  <c r="AC53" i="32"/>
  <c r="AB53" i="32"/>
  <c r="AA53" i="32"/>
  <c r="Z53" i="32"/>
  <c r="V53" i="32"/>
  <c r="AD52" i="32"/>
  <c r="AC52" i="32"/>
  <c r="AB52" i="32"/>
  <c r="W52" i="32"/>
  <c r="AA52" i="32"/>
  <c r="Z52" i="32"/>
  <c r="Y52" i="32"/>
  <c r="X52" i="32"/>
  <c r="V52" i="32"/>
  <c r="AC51" i="32"/>
  <c r="AA51" i="32"/>
  <c r="V51" i="32"/>
  <c r="AC50" i="32"/>
  <c r="AB50" i="32"/>
  <c r="AA50" i="32"/>
  <c r="X50" i="32"/>
  <c r="V50" i="32"/>
  <c r="AC49" i="32"/>
  <c r="W49" i="32"/>
  <c r="X49" i="32" s="1"/>
  <c r="Z49" i="32"/>
  <c r="Y49" i="32"/>
  <c r="V49" i="32"/>
  <c r="AC48" i="32"/>
  <c r="AB48" i="32"/>
  <c r="Y48" i="32"/>
  <c r="V48" i="32"/>
  <c r="A61" i="27"/>
  <c r="A60" i="27"/>
  <c r="A59" i="27"/>
  <c r="A58" i="27"/>
  <c r="B57" i="27"/>
  <c r="A57" i="27"/>
  <c r="A56" i="27"/>
  <c r="A55" i="27"/>
  <c r="A54" i="27"/>
  <c r="A53" i="27"/>
  <c r="A52" i="27"/>
  <c r="A51" i="27"/>
  <c r="A50" i="27"/>
  <c r="A49" i="27"/>
  <c r="A48" i="27"/>
  <c r="O61" i="27"/>
  <c r="S61" i="27" s="1"/>
  <c r="Y61" i="27" s="1"/>
  <c r="R61" i="27"/>
  <c r="W61" i="27" s="1"/>
  <c r="X61" i="27" s="1"/>
  <c r="Q61" i="27"/>
  <c r="Q65" i="27" s="1"/>
  <c r="P61" i="27"/>
  <c r="O60" i="27"/>
  <c r="R60" i="27"/>
  <c r="Q60" i="27"/>
  <c r="P60" i="27"/>
  <c r="O59" i="27"/>
  <c r="R59" i="27"/>
  <c r="W59" i="27" s="1"/>
  <c r="X59" i="27" s="1"/>
  <c r="Q59" i="27"/>
  <c r="P59" i="27"/>
  <c r="O58" i="27"/>
  <c r="P58" i="27"/>
  <c r="R58" i="27"/>
  <c r="Q58" i="27"/>
  <c r="O57" i="27"/>
  <c r="P57" i="27"/>
  <c r="S57" i="27"/>
  <c r="R57" i="27"/>
  <c r="Q57" i="27"/>
  <c r="O56" i="27"/>
  <c r="P56" i="27"/>
  <c r="S56" i="27"/>
  <c r="R56" i="27"/>
  <c r="W56" i="27" s="1"/>
  <c r="X56" i="27" s="1"/>
  <c r="Q56" i="27"/>
  <c r="O55" i="27"/>
  <c r="P55" i="27"/>
  <c r="R55" i="27"/>
  <c r="Q55" i="27"/>
  <c r="O54" i="27"/>
  <c r="P54" i="27"/>
  <c r="S54" i="27"/>
  <c r="AD54" i="27" s="1"/>
  <c r="R54" i="27"/>
  <c r="Q54" i="27"/>
  <c r="O53" i="27"/>
  <c r="P53" i="27"/>
  <c r="R53" i="27"/>
  <c r="W53" i="27" s="1"/>
  <c r="Q53" i="27"/>
  <c r="O52" i="27"/>
  <c r="S52" i="27" s="1"/>
  <c r="P52" i="27"/>
  <c r="R52" i="27"/>
  <c r="Q52" i="27"/>
  <c r="O51" i="27"/>
  <c r="S51" i="27" s="1"/>
  <c r="AD51" i="27" s="1"/>
  <c r="P51" i="27"/>
  <c r="R51" i="27"/>
  <c r="Q51" i="27"/>
  <c r="O50" i="27"/>
  <c r="S50" i="27" s="1"/>
  <c r="P50" i="27"/>
  <c r="R50" i="27"/>
  <c r="Q50" i="27"/>
  <c r="O49" i="27"/>
  <c r="P49" i="27"/>
  <c r="R49" i="27"/>
  <c r="Q49" i="27"/>
  <c r="O48" i="27"/>
  <c r="P48" i="27"/>
  <c r="S48" i="27"/>
  <c r="AD48" i="27" s="1"/>
  <c r="R48" i="27"/>
  <c r="Q48" i="27"/>
  <c r="AD61" i="27"/>
  <c r="AC61" i="27"/>
  <c r="AB61" i="27"/>
  <c r="AA61" i="27"/>
  <c r="Z61" i="27"/>
  <c r="V61" i="27"/>
  <c r="AC60" i="27"/>
  <c r="AB60" i="27"/>
  <c r="AA60" i="27"/>
  <c r="W60" i="27"/>
  <c r="X60" i="27" s="1"/>
  <c r="V60" i="27"/>
  <c r="AC59" i="27"/>
  <c r="AB59" i="27" s="1"/>
  <c r="AA59" i="27"/>
  <c r="V59" i="27"/>
  <c r="AC58" i="27"/>
  <c r="AB58" i="27"/>
  <c r="W58" i="27"/>
  <c r="X58" i="27" s="1"/>
  <c r="AA58" i="27"/>
  <c r="Z58" i="27"/>
  <c r="V58" i="27"/>
  <c r="AC57" i="27"/>
  <c r="AB57" i="27"/>
  <c r="W57" i="27"/>
  <c r="AA57" i="27"/>
  <c r="Z57" i="27"/>
  <c r="X57" i="27"/>
  <c r="V57" i="27"/>
  <c r="AD56" i="27"/>
  <c r="AC56" i="27"/>
  <c r="AB56" i="27"/>
  <c r="Z56" i="27"/>
  <c r="Y56" i="27"/>
  <c r="V56" i="27"/>
  <c r="AC55" i="27"/>
  <c r="AA55" i="27" s="1"/>
  <c r="AB55" i="27"/>
  <c r="W55" i="27"/>
  <c r="X55" i="27" s="1"/>
  <c r="Z55" i="27"/>
  <c r="V55" i="27"/>
  <c r="AC54" i="27"/>
  <c r="AB54" i="27"/>
  <c r="W54" i="27"/>
  <c r="X54" i="27" s="1"/>
  <c r="AA54" i="27"/>
  <c r="Z54" i="27"/>
  <c r="V54" i="27"/>
  <c r="AC53" i="27"/>
  <c r="AB53" i="27"/>
  <c r="Z53" i="27"/>
  <c r="V53" i="27"/>
  <c r="AC52" i="27"/>
  <c r="AB52" i="27"/>
  <c r="W52" i="27"/>
  <c r="X52" i="27" s="1"/>
  <c r="Z52" i="27"/>
  <c r="V52" i="27"/>
  <c r="AC51" i="27"/>
  <c r="W51" i="27"/>
  <c r="X51" i="27" s="1"/>
  <c r="Z51" i="27"/>
  <c r="Y51" i="27"/>
  <c r="V51" i="27"/>
  <c r="AD50" i="27"/>
  <c r="AC50" i="27"/>
  <c r="AB50" i="27"/>
  <c r="Z50" i="27"/>
  <c r="Y50" i="27"/>
  <c r="V50" i="27"/>
  <c r="AC49" i="27"/>
  <c r="AB49" i="27"/>
  <c r="W49" i="27"/>
  <c r="X49" i="27" s="1"/>
  <c r="V49" i="27"/>
  <c r="AC48" i="27"/>
  <c r="AA48" i="27" s="1"/>
  <c r="AB48" i="27"/>
  <c r="W48" i="27"/>
  <c r="X48" i="27" s="1"/>
  <c r="Z48" i="27"/>
  <c r="Y48" i="27"/>
  <c r="V48" i="27"/>
  <c r="A61" i="36"/>
  <c r="B60" i="36"/>
  <c r="A60" i="36"/>
  <c r="A59" i="36"/>
  <c r="A58" i="36"/>
  <c r="B57" i="36"/>
  <c r="A57" i="36"/>
  <c r="A56" i="36"/>
  <c r="A55" i="36"/>
  <c r="A54" i="36"/>
  <c r="A53" i="36"/>
  <c r="A52" i="36"/>
  <c r="A51" i="36"/>
  <c r="A50" i="36"/>
  <c r="A49" i="36"/>
  <c r="A48" i="36"/>
  <c r="U48" i="36" s="1"/>
  <c r="O61" i="36"/>
  <c r="S61" i="36"/>
  <c r="R61" i="36"/>
  <c r="W61" i="36" s="1"/>
  <c r="Q61" i="36"/>
  <c r="P61" i="36"/>
  <c r="O60" i="36"/>
  <c r="S60" i="36"/>
  <c r="R60" i="36"/>
  <c r="Q60" i="36"/>
  <c r="P60" i="36"/>
  <c r="O59" i="36"/>
  <c r="S59" i="36"/>
  <c r="R59" i="36"/>
  <c r="Q59" i="36"/>
  <c r="P59" i="36"/>
  <c r="O58" i="36"/>
  <c r="S58" i="36"/>
  <c r="AD58" i="36" s="1"/>
  <c r="R58" i="36"/>
  <c r="W58" i="36" s="1"/>
  <c r="Q58" i="36"/>
  <c r="P58" i="36"/>
  <c r="O57" i="36"/>
  <c r="S57" i="36" s="1"/>
  <c r="R57" i="36"/>
  <c r="Q57" i="36"/>
  <c r="P57" i="36"/>
  <c r="O56" i="36"/>
  <c r="P56" i="36"/>
  <c r="R56" i="36"/>
  <c r="Q56" i="36"/>
  <c r="O55" i="36"/>
  <c r="P55" i="36"/>
  <c r="R55" i="36"/>
  <c r="Q55" i="36"/>
  <c r="O54" i="36"/>
  <c r="P54" i="36"/>
  <c r="S54" i="36"/>
  <c r="Y54" i="36" s="1"/>
  <c r="R54" i="36"/>
  <c r="Q54" i="36"/>
  <c r="O53" i="36"/>
  <c r="P53" i="36"/>
  <c r="R53" i="36"/>
  <c r="Q53" i="36"/>
  <c r="O52" i="36"/>
  <c r="P52" i="36"/>
  <c r="S52" i="36" s="1"/>
  <c r="R52" i="36"/>
  <c r="Q52" i="36"/>
  <c r="O51" i="36"/>
  <c r="Z51" i="36" s="1"/>
  <c r="P51" i="36"/>
  <c r="S51" i="36" s="1"/>
  <c r="Y51" i="36" s="1"/>
  <c r="R51" i="36"/>
  <c r="W51" i="36" s="1"/>
  <c r="Q51" i="36"/>
  <c r="O50" i="36"/>
  <c r="P50" i="36"/>
  <c r="R50" i="36"/>
  <c r="Q50" i="36"/>
  <c r="O49" i="36"/>
  <c r="P49" i="36"/>
  <c r="S49" i="36"/>
  <c r="AD49" i="36" s="1"/>
  <c r="R49" i="36"/>
  <c r="Q49" i="36"/>
  <c r="O48" i="36"/>
  <c r="Z48" i="36" s="1"/>
  <c r="P48" i="36"/>
  <c r="S48" i="36" s="1"/>
  <c r="R48" i="36"/>
  <c r="Q48" i="36"/>
  <c r="AD61" i="36"/>
  <c r="AC61" i="36"/>
  <c r="AB61" i="36" s="1"/>
  <c r="Z61" i="36"/>
  <c r="Y61" i="36"/>
  <c r="X61" i="36"/>
  <c r="V61" i="36"/>
  <c r="AC60" i="36"/>
  <c r="AB60" i="36" s="1"/>
  <c r="AA60" i="36"/>
  <c r="Z60" i="36"/>
  <c r="W60" i="36"/>
  <c r="X60" i="36" s="1"/>
  <c r="V60" i="36"/>
  <c r="AC59" i="36"/>
  <c r="Z59" i="36"/>
  <c r="W59" i="36"/>
  <c r="X59" i="36" s="1"/>
  <c r="V59" i="36"/>
  <c r="AC58" i="36"/>
  <c r="Z58" i="36"/>
  <c r="Y58" i="36"/>
  <c r="X58" i="36"/>
  <c r="V58" i="36"/>
  <c r="AD57" i="36"/>
  <c r="AC57" i="36"/>
  <c r="AB57" i="36" s="1"/>
  <c r="Z57" i="36"/>
  <c r="Y57" i="36"/>
  <c r="W57" i="36"/>
  <c r="X57" i="36" s="1"/>
  <c r="V57" i="36"/>
  <c r="AC56" i="36"/>
  <c r="AB56" i="36" s="1"/>
  <c r="W56" i="36"/>
  <c r="AA56" i="36" s="1"/>
  <c r="V56" i="36"/>
  <c r="AC55" i="36"/>
  <c r="AB55" i="36" s="1"/>
  <c r="W55" i="36"/>
  <c r="AA55" i="36"/>
  <c r="X55" i="36"/>
  <c r="V55" i="36"/>
  <c r="AD54" i="36"/>
  <c r="AC54" i="36"/>
  <c r="W54" i="36"/>
  <c r="X54" i="36" s="1"/>
  <c r="Z54" i="36"/>
  <c r="V54" i="36"/>
  <c r="AC53" i="36"/>
  <c r="AB53" i="36" s="1"/>
  <c r="W53" i="36"/>
  <c r="X53" i="36" s="1"/>
  <c r="AA53" i="36"/>
  <c r="V53" i="36"/>
  <c r="AD52" i="36"/>
  <c r="AC52" i="36"/>
  <c r="AB52" i="36" s="1"/>
  <c r="W52" i="36"/>
  <c r="AA52" i="36"/>
  <c r="Z52" i="36"/>
  <c r="Y52" i="36"/>
  <c r="X52" i="36"/>
  <c r="V52" i="36"/>
  <c r="AC51" i="36"/>
  <c r="AB51" i="36"/>
  <c r="V51" i="36"/>
  <c r="AC50" i="36"/>
  <c r="AB50" i="36" s="1"/>
  <c r="W50" i="36"/>
  <c r="AA50" i="36"/>
  <c r="Z50" i="36"/>
  <c r="X50" i="36"/>
  <c r="V50" i="36"/>
  <c r="AC49" i="36"/>
  <c r="AB49" i="36" s="1"/>
  <c r="W49" i="36"/>
  <c r="AA49" i="36" s="1"/>
  <c r="Z49" i="36"/>
  <c r="X49" i="36"/>
  <c r="V49" i="36"/>
  <c r="AC48" i="36"/>
  <c r="AB48" i="36" s="1"/>
  <c r="W48" i="36"/>
  <c r="X48" i="36" s="1"/>
  <c r="V48" i="36"/>
  <c r="A61" i="28"/>
  <c r="A60" i="28"/>
  <c r="A59" i="28"/>
  <c r="A58" i="28"/>
  <c r="A57" i="28"/>
  <c r="B56" i="28"/>
  <c r="A56" i="28"/>
  <c r="A55" i="28"/>
  <c r="A54" i="28"/>
  <c r="A53" i="28"/>
  <c r="A52" i="28"/>
  <c r="B51" i="28"/>
  <c r="A51" i="28"/>
  <c r="A50" i="28"/>
  <c r="B49" i="28"/>
  <c r="A49" i="28"/>
  <c r="A48" i="28"/>
  <c r="O61" i="28"/>
  <c r="S61" i="28" s="1"/>
  <c r="AD61" i="28" s="1"/>
  <c r="R61" i="28"/>
  <c r="W61" i="28" s="1"/>
  <c r="Q61" i="28"/>
  <c r="P61" i="28"/>
  <c r="O60" i="28"/>
  <c r="S60" i="28"/>
  <c r="R60" i="28"/>
  <c r="Q60" i="28"/>
  <c r="P60" i="28"/>
  <c r="O59" i="28"/>
  <c r="S59" i="28"/>
  <c r="R59" i="28"/>
  <c r="W59" i="28" s="1"/>
  <c r="Q59" i="28"/>
  <c r="P59" i="28"/>
  <c r="O58" i="28"/>
  <c r="Z58" i="28" s="1"/>
  <c r="R58" i="28"/>
  <c r="Q58" i="28"/>
  <c r="Q65" i="28" s="1"/>
  <c r="P58" i="28"/>
  <c r="O57" i="28"/>
  <c r="R57" i="28"/>
  <c r="Q57" i="28"/>
  <c r="P57" i="28"/>
  <c r="O56" i="28"/>
  <c r="P56" i="28"/>
  <c r="S56" i="28"/>
  <c r="AD56" i="28" s="1"/>
  <c r="R56" i="28"/>
  <c r="W56" i="28" s="1"/>
  <c r="Q56" i="28"/>
  <c r="O55" i="28"/>
  <c r="Z55" i="28" s="1"/>
  <c r="P55" i="28"/>
  <c r="S55" i="28"/>
  <c r="R55" i="28"/>
  <c r="W55" i="28" s="1"/>
  <c r="Q55" i="28"/>
  <c r="O54" i="28"/>
  <c r="P54" i="28"/>
  <c r="R54" i="28"/>
  <c r="Q54" i="28"/>
  <c r="O53" i="28"/>
  <c r="S53" i="28" s="1"/>
  <c r="AD53" i="28" s="1"/>
  <c r="P53" i="28"/>
  <c r="R53" i="28"/>
  <c r="Q53" i="28"/>
  <c r="O52" i="28"/>
  <c r="P52" i="28"/>
  <c r="R52" i="28"/>
  <c r="W52" i="28" s="1"/>
  <c r="X52" i="28" s="1"/>
  <c r="Q52" i="28"/>
  <c r="O51" i="28"/>
  <c r="P51" i="28"/>
  <c r="S51" i="28"/>
  <c r="Y51" i="28" s="1"/>
  <c r="R51" i="28"/>
  <c r="Q51" i="28"/>
  <c r="O50" i="28"/>
  <c r="Z50" i="28" s="1"/>
  <c r="P50" i="28"/>
  <c r="S50" i="28"/>
  <c r="R50" i="28"/>
  <c r="Q50" i="28"/>
  <c r="O49" i="28"/>
  <c r="S49" i="28" s="1"/>
  <c r="P49" i="28"/>
  <c r="R49" i="28"/>
  <c r="W49" i="28" s="1"/>
  <c r="X49" i="28" s="1"/>
  <c r="Q49" i="28"/>
  <c r="O48" i="28"/>
  <c r="Z48" i="28" s="1"/>
  <c r="P48" i="28"/>
  <c r="R48" i="28"/>
  <c r="Q48" i="28"/>
  <c r="AC61" i="28"/>
  <c r="AA61" i="28" s="1"/>
  <c r="AB61" i="28"/>
  <c r="Z61" i="28"/>
  <c r="Y61" i="28"/>
  <c r="X61" i="28"/>
  <c r="V61" i="28"/>
  <c r="AC60" i="28"/>
  <c r="AA60" i="28" s="1"/>
  <c r="Z60" i="28"/>
  <c r="W60" i="28"/>
  <c r="X60" i="28" s="1"/>
  <c r="V60" i="28"/>
  <c r="AC59" i="28"/>
  <c r="AB59" i="28"/>
  <c r="AA59" i="28"/>
  <c r="Z59" i="28"/>
  <c r="X59" i="28"/>
  <c r="V59" i="28"/>
  <c r="AC58" i="28"/>
  <c r="AB58" i="28"/>
  <c r="AA58" i="28"/>
  <c r="W58" i="28"/>
  <c r="X58" i="28" s="1"/>
  <c r="V58" i="28"/>
  <c r="AC57" i="28"/>
  <c r="AA57" i="28" s="1"/>
  <c r="AB57" i="28"/>
  <c r="W57" i="28"/>
  <c r="X57" i="28"/>
  <c r="V57" i="28"/>
  <c r="AC56" i="28"/>
  <c r="AB56" i="28" s="1"/>
  <c r="Z56" i="28"/>
  <c r="Y56" i="28"/>
  <c r="X56" i="28"/>
  <c r="V56" i="28"/>
  <c r="AC55" i="28"/>
  <c r="AB55" i="28" s="1"/>
  <c r="X55" i="28"/>
  <c r="V55" i="28"/>
  <c r="AC54" i="28"/>
  <c r="AB54" i="28" s="1"/>
  <c r="W54" i="28"/>
  <c r="X54" i="28" s="1"/>
  <c r="AA54" i="28"/>
  <c r="V54" i="28"/>
  <c r="AC53" i="28"/>
  <c r="AB53" i="28"/>
  <c r="W53" i="28"/>
  <c r="X53" i="28" s="1"/>
  <c r="AA53" i="28"/>
  <c r="Z53" i="28"/>
  <c r="V53" i="28"/>
  <c r="AC52" i="28"/>
  <c r="V52" i="28"/>
  <c r="AD51" i="28"/>
  <c r="AC51" i="28"/>
  <c r="AB51" i="28"/>
  <c r="W51" i="28"/>
  <c r="AA51" i="28"/>
  <c r="Z51" i="28"/>
  <c r="V51" i="28"/>
  <c r="AC50" i="28"/>
  <c r="AB50" i="28" s="1"/>
  <c r="W50" i="28"/>
  <c r="AA50" i="28"/>
  <c r="X50" i="28"/>
  <c r="V50" i="28"/>
  <c r="AC49" i="28"/>
  <c r="AB49" i="28" s="1"/>
  <c r="AA49" i="28"/>
  <c r="Z49" i="28"/>
  <c r="V49" i="28"/>
  <c r="AC48" i="28"/>
  <c r="AA48" i="28" s="1"/>
  <c r="AB48" i="28"/>
  <c r="W48" i="28"/>
  <c r="X48" i="28"/>
  <c r="V48" i="28"/>
  <c r="A61" i="30"/>
  <c r="A60" i="30"/>
  <c r="B59" i="30"/>
  <c r="A59" i="30"/>
  <c r="A58" i="30"/>
  <c r="B57" i="30"/>
  <c r="A57" i="30"/>
  <c r="A56" i="30"/>
  <c r="A55" i="30"/>
  <c r="A54" i="30"/>
  <c r="A53" i="30"/>
  <c r="A52" i="30"/>
  <c r="U52" i="30" s="1"/>
  <c r="B51" i="30"/>
  <c r="A51" i="30"/>
  <c r="U51" i="30" s="1"/>
  <c r="A50" i="30"/>
  <c r="A49" i="30"/>
  <c r="A48" i="30"/>
  <c r="O61" i="30"/>
  <c r="S61" i="30" s="1"/>
  <c r="Y61" i="30" s="1"/>
  <c r="R61" i="30"/>
  <c r="Q61" i="30"/>
  <c r="P61" i="30"/>
  <c r="O60" i="30"/>
  <c r="Z60" i="30" s="1"/>
  <c r="S60" i="30"/>
  <c r="AD60" i="30" s="1"/>
  <c r="R60" i="30"/>
  <c r="Q60" i="30"/>
  <c r="P60" i="30"/>
  <c r="O59" i="30"/>
  <c r="S59" i="30" s="1"/>
  <c r="AD59" i="30" s="1"/>
  <c r="R59" i="30"/>
  <c r="Q59" i="30"/>
  <c r="P59" i="30"/>
  <c r="O58" i="30"/>
  <c r="S58" i="30"/>
  <c r="Y58" i="30" s="1"/>
  <c r="R58" i="30"/>
  <c r="W58" i="30" s="1"/>
  <c r="X58" i="30" s="1"/>
  <c r="Q58" i="30"/>
  <c r="P58" i="30"/>
  <c r="O57" i="30"/>
  <c r="P57" i="30"/>
  <c r="R57" i="30"/>
  <c r="Q57" i="30"/>
  <c r="O56" i="30"/>
  <c r="S56" i="30" s="1"/>
  <c r="P56" i="30"/>
  <c r="R56" i="30"/>
  <c r="W56" i="30" s="1"/>
  <c r="X56" i="30" s="1"/>
  <c r="Q56" i="30"/>
  <c r="O55" i="30"/>
  <c r="Z55" i="30" s="1"/>
  <c r="P55" i="30"/>
  <c r="S55" i="30" s="1"/>
  <c r="R55" i="30"/>
  <c r="W55" i="30" s="1"/>
  <c r="Q55" i="30"/>
  <c r="O54" i="30"/>
  <c r="P54" i="30"/>
  <c r="S54" i="30"/>
  <c r="Y54" i="30" s="1"/>
  <c r="R54" i="30"/>
  <c r="Q54" i="30"/>
  <c r="O53" i="30"/>
  <c r="Z53" i="30" s="1"/>
  <c r="P53" i="30"/>
  <c r="S53" i="30"/>
  <c r="Y53" i="30" s="1"/>
  <c r="R53" i="30"/>
  <c r="W53" i="30" s="1"/>
  <c r="Q53" i="30"/>
  <c r="Q65" i="30" s="1"/>
  <c r="O52" i="30"/>
  <c r="S52" i="30" s="1"/>
  <c r="AD52" i="30" s="1"/>
  <c r="P52" i="30"/>
  <c r="R52" i="30"/>
  <c r="Q52" i="30"/>
  <c r="O51" i="30"/>
  <c r="P51" i="30"/>
  <c r="R51" i="30"/>
  <c r="Q51" i="30"/>
  <c r="O50" i="30"/>
  <c r="P50" i="30"/>
  <c r="S50" i="30"/>
  <c r="R50" i="30"/>
  <c r="Q50" i="30"/>
  <c r="O49" i="30"/>
  <c r="P49" i="30"/>
  <c r="R49" i="30"/>
  <c r="Q49" i="30"/>
  <c r="O48" i="30"/>
  <c r="P48" i="30"/>
  <c r="S48" i="30" s="1"/>
  <c r="Y48" i="30" s="1"/>
  <c r="R48" i="30"/>
  <c r="W48" i="30" s="1"/>
  <c r="X48" i="30" s="1"/>
  <c r="Q48" i="30"/>
  <c r="AD61" i="30"/>
  <c r="AC61" i="30"/>
  <c r="AB61" i="30"/>
  <c r="AA61" i="30"/>
  <c r="Z61" i="30"/>
  <c r="W61" i="30"/>
  <c r="X61" i="30"/>
  <c r="V61" i="30"/>
  <c r="AC60" i="30"/>
  <c r="AB60" i="30" s="1"/>
  <c r="AA60" i="30"/>
  <c r="Y60" i="30"/>
  <c r="W60" i="30"/>
  <c r="X60" i="30"/>
  <c r="V60" i="30"/>
  <c r="AC59" i="30"/>
  <c r="AB59" i="30"/>
  <c r="AA59" i="30"/>
  <c r="Y59" i="30"/>
  <c r="W59" i="30"/>
  <c r="X59" i="30" s="1"/>
  <c r="V59" i="30"/>
  <c r="AD58" i="30"/>
  <c r="AC58" i="30"/>
  <c r="AB58" i="30"/>
  <c r="AA58" i="30"/>
  <c r="Z58" i="30"/>
  <c r="V58" i="30"/>
  <c r="AC57" i="30"/>
  <c r="AB57" i="30"/>
  <c r="W57" i="30"/>
  <c r="X57" i="30" s="1"/>
  <c r="AA57" i="30"/>
  <c r="V57" i="30"/>
  <c r="AD56" i="30"/>
  <c r="AC56" i="30"/>
  <c r="AB56" i="30"/>
  <c r="Y56" i="30"/>
  <c r="V56" i="30"/>
  <c r="AC55" i="30"/>
  <c r="AB55" i="30" s="1"/>
  <c r="V55" i="30"/>
  <c r="AD54" i="30"/>
  <c r="AC54" i="30"/>
  <c r="AB54" i="30" s="1"/>
  <c r="W54" i="30"/>
  <c r="X54" i="30" s="1"/>
  <c r="AA54" i="30"/>
  <c r="Z54" i="30"/>
  <c r="V54" i="30"/>
  <c r="AC53" i="30"/>
  <c r="AB53" i="30"/>
  <c r="V53" i="30"/>
  <c r="AC52" i="30"/>
  <c r="AB52" i="30"/>
  <c r="W52" i="30"/>
  <c r="X52" i="30" s="1"/>
  <c r="Y52" i="30"/>
  <c r="V52" i="30"/>
  <c r="AC51" i="30"/>
  <c r="AA51" i="30" s="1"/>
  <c r="W51" i="30"/>
  <c r="X51" i="30" s="1"/>
  <c r="V51" i="30"/>
  <c r="AC50" i="30"/>
  <c r="AB50" i="30"/>
  <c r="W50" i="30"/>
  <c r="X50" i="30" s="1"/>
  <c r="AA50" i="30"/>
  <c r="Z50" i="30"/>
  <c r="V50" i="30"/>
  <c r="AC49" i="30"/>
  <c r="AB49" i="30"/>
  <c r="W49" i="30"/>
  <c r="AA49" i="30"/>
  <c r="Z49" i="30"/>
  <c r="X49" i="30"/>
  <c r="V49" i="30"/>
  <c r="AD48" i="30"/>
  <c r="AC48" i="30"/>
  <c r="AB48" i="30"/>
  <c r="Z48" i="30"/>
  <c r="V48" i="30"/>
  <c r="Y70" i="26"/>
  <c r="X70" i="26"/>
  <c r="W70" i="26"/>
  <c r="B61" i="26"/>
  <c r="A61" i="26"/>
  <c r="B60" i="26"/>
  <c r="A60" i="26"/>
  <c r="A59" i="26"/>
  <c r="A58" i="26"/>
  <c r="A57" i="26"/>
  <c r="B56" i="26"/>
  <c r="A56" i="26"/>
  <c r="B55" i="26"/>
  <c r="A55" i="26"/>
  <c r="A54" i="26"/>
  <c r="A53" i="26"/>
  <c r="A52" i="26"/>
  <c r="A51" i="26"/>
  <c r="B50" i="26"/>
  <c r="A50" i="26"/>
  <c r="B49" i="26"/>
  <c r="A49" i="26"/>
  <c r="B48" i="26"/>
  <c r="A48" i="26"/>
  <c r="O61" i="26"/>
  <c r="S61" i="26"/>
  <c r="Y61" i="26" s="1"/>
  <c r="R61" i="26"/>
  <c r="Q61" i="26"/>
  <c r="P61" i="26"/>
  <c r="O60" i="26"/>
  <c r="S60" i="26"/>
  <c r="R60" i="26"/>
  <c r="Q60" i="26"/>
  <c r="P60" i="26"/>
  <c r="O59" i="26"/>
  <c r="Z59" i="26" s="1"/>
  <c r="S59" i="26"/>
  <c r="R59" i="26"/>
  <c r="Q59" i="26"/>
  <c r="P59" i="26"/>
  <c r="O58" i="26"/>
  <c r="S58" i="26" s="1"/>
  <c r="AD58" i="26" s="1"/>
  <c r="R58" i="26"/>
  <c r="Q58" i="26"/>
  <c r="P58" i="26"/>
  <c r="O57" i="26"/>
  <c r="Z57" i="26" s="1"/>
  <c r="P57" i="26"/>
  <c r="S57" i="26"/>
  <c r="AD57" i="26" s="1"/>
  <c r="R57" i="26"/>
  <c r="Q57" i="26"/>
  <c r="O56" i="26"/>
  <c r="P56" i="26"/>
  <c r="R56" i="26"/>
  <c r="W56" i="26" s="1"/>
  <c r="X56" i="26" s="1"/>
  <c r="Q56" i="26"/>
  <c r="O55" i="26"/>
  <c r="Z55" i="26" s="1"/>
  <c r="P55" i="26"/>
  <c r="P65" i="26" s="1"/>
  <c r="S55" i="26"/>
  <c r="Y55" i="26" s="1"/>
  <c r="R55" i="26"/>
  <c r="Q55" i="26"/>
  <c r="O54" i="26"/>
  <c r="Z54" i="26" s="1"/>
  <c r="P54" i="26"/>
  <c r="R54" i="26"/>
  <c r="Q54" i="26"/>
  <c r="O53" i="26"/>
  <c r="P53" i="26"/>
  <c r="S53" i="26"/>
  <c r="R53" i="26"/>
  <c r="W53" i="26" s="1"/>
  <c r="X53" i="26" s="1"/>
  <c r="Q53" i="26"/>
  <c r="O52" i="26"/>
  <c r="Z52" i="26" s="1"/>
  <c r="P52" i="26"/>
  <c r="S52" i="26"/>
  <c r="AD52" i="26" s="1"/>
  <c r="R52" i="26"/>
  <c r="Q52" i="26"/>
  <c r="O51" i="26"/>
  <c r="P51" i="26"/>
  <c r="S51" i="26" s="1"/>
  <c r="AD51" i="26" s="1"/>
  <c r="R51" i="26"/>
  <c r="Q51" i="26"/>
  <c r="O50" i="26"/>
  <c r="Z50" i="26" s="1"/>
  <c r="P50" i="26"/>
  <c r="S50" i="26"/>
  <c r="R50" i="26"/>
  <c r="Q50" i="26"/>
  <c r="O49" i="26"/>
  <c r="P49" i="26"/>
  <c r="S49" i="26" s="1"/>
  <c r="R49" i="26"/>
  <c r="Q49" i="26"/>
  <c r="O48" i="26"/>
  <c r="Z48" i="26" s="1"/>
  <c r="P48" i="26"/>
  <c r="S48" i="26"/>
  <c r="AD48" i="26" s="1"/>
  <c r="R48" i="26"/>
  <c r="W48" i="26" s="1"/>
  <c r="W63" i="26" s="1"/>
  <c r="Q48" i="26"/>
  <c r="AD61" i="26"/>
  <c r="AC61" i="26"/>
  <c r="AB61" i="26" s="1"/>
  <c r="AA61" i="26"/>
  <c r="Z61" i="26"/>
  <c r="W61" i="26"/>
  <c r="X61" i="26" s="1"/>
  <c r="V61" i="26"/>
  <c r="AC60" i="26"/>
  <c r="AB60" i="26"/>
  <c r="AA60" i="26"/>
  <c r="Z60" i="26"/>
  <c r="W60" i="26"/>
  <c r="X60" i="26" s="1"/>
  <c r="V60" i="26"/>
  <c r="AC59" i="26"/>
  <c r="AA59" i="26" s="1"/>
  <c r="AB59" i="26"/>
  <c r="W59" i="26"/>
  <c r="X59" i="26"/>
  <c r="V59" i="26"/>
  <c r="AC58" i="26"/>
  <c r="AA58" i="26" s="1"/>
  <c r="Z58" i="26"/>
  <c r="Y58" i="26"/>
  <c r="W58" i="26"/>
  <c r="X58" i="26" s="1"/>
  <c r="V58" i="26"/>
  <c r="AC57" i="26"/>
  <c r="AB57" i="26" s="1"/>
  <c r="W57" i="26"/>
  <c r="X57" i="26" s="1"/>
  <c r="AA57" i="26"/>
  <c r="Y57" i="26"/>
  <c r="V57" i="26"/>
  <c r="AC56" i="26"/>
  <c r="AA56" i="26" s="1"/>
  <c r="AB56" i="26"/>
  <c r="V56" i="26"/>
  <c r="AC55" i="26"/>
  <c r="W55" i="26"/>
  <c r="X55" i="26"/>
  <c r="V55" i="26"/>
  <c r="AC54" i="26"/>
  <c r="AB54" i="26" s="1"/>
  <c r="W54" i="26"/>
  <c r="AA54" i="26"/>
  <c r="X54" i="26"/>
  <c r="V54" i="26"/>
  <c r="AC53" i="26"/>
  <c r="Z53" i="26"/>
  <c r="V53" i="26"/>
  <c r="AC52" i="26"/>
  <c r="C69" i="26" s="1"/>
  <c r="W52" i="26"/>
  <c r="AA52" i="26"/>
  <c r="Y52" i="26"/>
  <c r="X52" i="26"/>
  <c r="V52" i="26"/>
  <c r="AC51" i="26"/>
  <c r="AA51" i="26" s="1"/>
  <c r="W51" i="26"/>
  <c r="Z51" i="26"/>
  <c r="X51" i="26"/>
  <c r="V51" i="26"/>
  <c r="AC50" i="26"/>
  <c r="AB50" i="26"/>
  <c r="W50" i="26"/>
  <c r="X50" i="26" s="1"/>
  <c r="V50" i="26"/>
  <c r="AD49" i="26"/>
  <c r="AC49" i="26"/>
  <c r="AB49" i="26" s="1"/>
  <c r="W49" i="26"/>
  <c r="AA49" i="26"/>
  <c r="Z49" i="26"/>
  <c r="Y49" i="26"/>
  <c r="X49" i="26"/>
  <c r="V49" i="26"/>
  <c r="AC48" i="26"/>
  <c r="AB48" i="26" s="1"/>
  <c r="Y48" i="26"/>
  <c r="V48" i="26"/>
  <c r="Y70" i="1"/>
  <c r="X70" i="1"/>
  <c r="A61" i="1"/>
  <c r="A60" i="1"/>
  <c r="A59" i="1"/>
  <c r="B58" i="1"/>
  <c r="A58" i="1"/>
  <c r="A57" i="1"/>
  <c r="A56" i="1"/>
  <c r="B55" i="1"/>
  <c r="A55" i="1"/>
  <c r="A54" i="1"/>
  <c r="B53" i="1"/>
  <c r="A53" i="1"/>
  <c r="B52" i="1"/>
  <c r="A52" i="1"/>
  <c r="U52" i="1" s="1"/>
  <c r="A51" i="1"/>
  <c r="U51" i="1" s="1"/>
  <c r="B50" i="1"/>
  <c r="A50" i="1"/>
  <c r="U50" i="1" s="1"/>
  <c r="B49" i="1"/>
  <c r="A49" i="1"/>
  <c r="A48" i="1"/>
  <c r="O61" i="1"/>
  <c r="R61" i="1"/>
  <c r="Q61" i="1"/>
  <c r="P61" i="1"/>
  <c r="O60" i="1"/>
  <c r="S60" i="1" s="1"/>
  <c r="R60" i="1"/>
  <c r="W60" i="1" s="1"/>
  <c r="X60" i="1" s="1"/>
  <c r="Q60" i="1"/>
  <c r="P60" i="1"/>
  <c r="O59" i="1"/>
  <c r="S59" i="1" s="1"/>
  <c r="R59" i="1"/>
  <c r="Q59" i="1"/>
  <c r="P59" i="1"/>
  <c r="O58" i="1"/>
  <c r="Z58" i="1" s="1"/>
  <c r="S58" i="1"/>
  <c r="R58" i="1"/>
  <c r="W58" i="1" s="1"/>
  <c r="X58" i="1" s="1"/>
  <c r="Q58" i="1"/>
  <c r="P58" i="1"/>
  <c r="O57" i="1"/>
  <c r="S57" i="1"/>
  <c r="AD57" i="1" s="1"/>
  <c r="R57" i="1"/>
  <c r="W57" i="1" s="1"/>
  <c r="X57" i="1" s="1"/>
  <c r="Q57" i="1"/>
  <c r="P57" i="1"/>
  <c r="O56" i="1"/>
  <c r="S56" i="1"/>
  <c r="R56" i="1"/>
  <c r="W56" i="1" s="1"/>
  <c r="Q56" i="1"/>
  <c r="P56" i="1"/>
  <c r="O55" i="1"/>
  <c r="S55" i="1" s="1"/>
  <c r="R55" i="1"/>
  <c r="W55" i="1" s="1"/>
  <c r="X55" i="1" s="1"/>
  <c r="Q55" i="1"/>
  <c r="P55" i="1"/>
  <c r="O54" i="1"/>
  <c r="S54" i="1" s="1"/>
  <c r="P54" i="1"/>
  <c r="R54" i="1"/>
  <c r="Q54" i="1"/>
  <c r="O53" i="1"/>
  <c r="Z53" i="1" s="1"/>
  <c r="P53" i="1"/>
  <c r="S53" i="1"/>
  <c r="R53" i="1"/>
  <c r="W53" i="1" s="1"/>
  <c r="AA53" i="1" s="1"/>
  <c r="Q53" i="1"/>
  <c r="O52" i="1"/>
  <c r="Z52" i="1" s="1"/>
  <c r="S52" i="1"/>
  <c r="R52" i="1"/>
  <c r="W52" i="1" s="1"/>
  <c r="Q52" i="1"/>
  <c r="P52" i="1"/>
  <c r="O51" i="1"/>
  <c r="Z51" i="1" s="1"/>
  <c r="P51" i="1"/>
  <c r="S51" i="1"/>
  <c r="AD51" i="1" s="1"/>
  <c r="R51" i="1"/>
  <c r="Q51" i="1"/>
  <c r="O50" i="1"/>
  <c r="Z50" i="1" s="1"/>
  <c r="P50" i="1"/>
  <c r="S50" i="1"/>
  <c r="AD50" i="1" s="1"/>
  <c r="R50" i="1"/>
  <c r="W50" i="1" s="1"/>
  <c r="X50" i="1" s="1"/>
  <c r="Q50" i="1"/>
  <c r="Q65" i="1" s="1"/>
  <c r="O49" i="1"/>
  <c r="P49" i="1"/>
  <c r="S49" i="1"/>
  <c r="AD49" i="1" s="1"/>
  <c r="R49" i="1"/>
  <c r="W49" i="1" s="1"/>
  <c r="Q49" i="1"/>
  <c r="O48" i="1"/>
  <c r="P48" i="1"/>
  <c r="S48" i="1" s="1"/>
  <c r="R48" i="1"/>
  <c r="Q48" i="1"/>
  <c r="AC61" i="1"/>
  <c r="W61" i="1"/>
  <c r="X61" i="1" s="1"/>
  <c r="V61" i="1"/>
  <c r="AC60" i="1"/>
  <c r="AB60" i="1" s="1"/>
  <c r="Z60" i="1"/>
  <c r="V60" i="1"/>
  <c r="AC59" i="1"/>
  <c r="AB59" i="1" s="1"/>
  <c r="AA59" i="1"/>
  <c r="Z59" i="1"/>
  <c r="W59" i="1"/>
  <c r="X59" i="1"/>
  <c r="V59" i="1"/>
  <c r="AC58" i="1"/>
  <c r="AA58" i="1" s="1"/>
  <c r="AB58" i="1"/>
  <c r="V58" i="1"/>
  <c r="AC57" i="1"/>
  <c r="AA57" i="1" s="1"/>
  <c r="AB57" i="1"/>
  <c r="Z57" i="1"/>
  <c r="V57" i="1"/>
  <c r="AD56" i="1"/>
  <c r="AC56" i="1"/>
  <c r="AB56" i="1" s="1"/>
  <c r="Z56" i="1"/>
  <c r="Y56" i="1"/>
  <c r="X56" i="1"/>
  <c r="V56" i="1"/>
  <c r="AC55" i="1"/>
  <c r="AB55" i="1" s="1"/>
  <c r="Z55" i="1"/>
  <c r="V55" i="1"/>
  <c r="AC54" i="1"/>
  <c r="AB54" i="1"/>
  <c r="W54" i="1"/>
  <c r="AA54" i="1"/>
  <c r="Z54" i="1"/>
  <c r="X54" i="1"/>
  <c r="V54" i="1"/>
  <c r="AD53" i="1"/>
  <c r="AC53" i="1"/>
  <c r="AB53" i="1"/>
  <c r="Y53" i="1"/>
  <c r="V53" i="1"/>
  <c r="AC52" i="1"/>
  <c r="AB52" i="1"/>
  <c r="V52" i="1"/>
  <c r="AC51" i="1"/>
  <c r="AB51" i="1"/>
  <c r="W51" i="1"/>
  <c r="X51" i="1" s="1"/>
  <c r="AA51" i="1"/>
  <c r="Y51" i="1"/>
  <c r="V51" i="1"/>
  <c r="AC50" i="1"/>
  <c r="V50" i="1"/>
  <c r="AC49" i="1"/>
  <c r="AB49" i="1"/>
  <c r="AA49" i="1"/>
  <c r="Z49" i="1"/>
  <c r="Y49" i="1"/>
  <c r="X49" i="1"/>
  <c r="V49" i="1"/>
  <c r="AC48" i="1"/>
  <c r="AB48" i="1"/>
  <c r="W48" i="1"/>
  <c r="Z48" i="1"/>
  <c r="X48" i="1"/>
  <c r="V48" i="1"/>
  <c r="Y70" i="22"/>
  <c r="X70" i="22"/>
  <c r="W70" i="22"/>
  <c r="A61" i="22"/>
  <c r="A60" i="22"/>
  <c r="B59" i="22"/>
  <c r="A59" i="22"/>
  <c r="B58" i="22"/>
  <c r="A58" i="22"/>
  <c r="B57" i="22"/>
  <c r="A57" i="22"/>
  <c r="U57" i="22" s="1"/>
  <c r="B56" i="22"/>
  <c r="A56" i="22"/>
  <c r="U56" i="22" s="1"/>
  <c r="A55" i="22"/>
  <c r="A54" i="22"/>
  <c r="B53" i="22"/>
  <c r="A53" i="22"/>
  <c r="A52" i="22"/>
  <c r="A51" i="22"/>
  <c r="A50" i="22"/>
  <c r="A49" i="22"/>
  <c r="A48" i="22"/>
  <c r="O61" i="22"/>
  <c r="R61" i="22"/>
  <c r="W61" i="22" s="1"/>
  <c r="X61" i="22" s="1"/>
  <c r="Q61" i="22"/>
  <c r="P61" i="22"/>
  <c r="O60" i="22"/>
  <c r="Z60" i="22" s="1"/>
  <c r="S60" i="22"/>
  <c r="Y60" i="22" s="1"/>
  <c r="R60" i="22"/>
  <c r="W60" i="22" s="1"/>
  <c r="X60" i="22" s="1"/>
  <c r="Q60" i="22"/>
  <c r="P60" i="22"/>
  <c r="O59" i="22"/>
  <c r="S59" i="22" s="1"/>
  <c r="AD59" i="22" s="1"/>
  <c r="R59" i="22"/>
  <c r="Q59" i="22"/>
  <c r="P59" i="22"/>
  <c r="O58" i="22"/>
  <c r="S58" i="22"/>
  <c r="AD58" i="22" s="1"/>
  <c r="R58" i="22"/>
  <c r="Q58" i="22"/>
  <c r="P58" i="22"/>
  <c r="O57" i="22"/>
  <c r="R57" i="22"/>
  <c r="Q57" i="22"/>
  <c r="P57" i="22"/>
  <c r="O56" i="22"/>
  <c r="P56" i="22"/>
  <c r="S56" i="22"/>
  <c r="R56" i="22"/>
  <c r="Q56" i="22"/>
  <c r="O55" i="22"/>
  <c r="P55" i="22"/>
  <c r="S55" i="22" s="1"/>
  <c r="R55" i="22"/>
  <c r="Q55" i="22"/>
  <c r="O54" i="22"/>
  <c r="S54" i="22" s="1"/>
  <c r="AD54" i="22" s="1"/>
  <c r="P54" i="22"/>
  <c r="R54" i="22"/>
  <c r="W54" i="22" s="1"/>
  <c r="X54" i="22" s="1"/>
  <c r="Q54" i="22"/>
  <c r="O53" i="22"/>
  <c r="Z53" i="22" s="1"/>
  <c r="P53" i="22"/>
  <c r="S53" i="22" s="1"/>
  <c r="R53" i="22"/>
  <c r="W53" i="22" s="1"/>
  <c r="X53" i="22" s="1"/>
  <c r="Q53" i="22"/>
  <c r="O52" i="22"/>
  <c r="S52" i="22" s="1"/>
  <c r="P52" i="22"/>
  <c r="R52" i="22"/>
  <c r="Q52" i="22"/>
  <c r="O51" i="22"/>
  <c r="Z51" i="22" s="1"/>
  <c r="P51" i="22"/>
  <c r="S51" i="22"/>
  <c r="AD51" i="22" s="1"/>
  <c r="R51" i="22"/>
  <c r="W51" i="22" s="1"/>
  <c r="Q51" i="22"/>
  <c r="O50" i="22"/>
  <c r="P50" i="22"/>
  <c r="R50" i="22"/>
  <c r="Q50" i="22"/>
  <c r="O49" i="22"/>
  <c r="P49" i="22"/>
  <c r="S49" i="22"/>
  <c r="AD49" i="22" s="1"/>
  <c r="R49" i="22"/>
  <c r="W49" i="22" s="1"/>
  <c r="Q49" i="22"/>
  <c r="Q65" i="22" s="1"/>
  <c r="O48" i="22"/>
  <c r="Z48" i="22" s="1"/>
  <c r="P48" i="22"/>
  <c r="R48" i="22"/>
  <c r="W48" i="22" s="1"/>
  <c r="Q48" i="22"/>
  <c r="AC61" i="22"/>
  <c r="AA61" i="22" s="1"/>
  <c r="V61" i="22"/>
  <c r="AD60" i="22"/>
  <c r="AC60" i="22"/>
  <c r="AB60" i="22"/>
  <c r="AA60" i="22"/>
  <c r="V60" i="22"/>
  <c r="AC59" i="22"/>
  <c r="AB59" i="22" s="1"/>
  <c r="Z59" i="22"/>
  <c r="Y59" i="22"/>
  <c r="W59" i="22"/>
  <c r="X59" i="22" s="1"/>
  <c r="V59" i="22"/>
  <c r="AC58" i="22"/>
  <c r="AB58" i="22" s="1"/>
  <c r="Z58" i="22"/>
  <c r="Y58" i="22"/>
  <c r="W58" i="22"/>
  <c r="X58" i="22"/>
  <c r="V58" i="22"/>
  <c r="AC57" i="22"/>
  <c r="AA57" i="22" s="1"/>
  <c r="AB57" i="22"/>
  <c r="W57" i="22"/>
  <c r="X57" i="22" s="1"/>
  <c r="V57" i="22"/>
  <c r="AC56" i="22"/>
  <c r="AB56" i="22"/>
  <c r="W56" i="22"/>
  <c r="X56" i="22" s="1"/>
  <c r="Z56" i="22"/>
  <c r="V56" i="22"/>
  <c r="AC55" i="22"/>
  <c r="AB55" i="22" s="1"/>
  <c r="W55" i="22"/>
  <c r="AA55" i="22" s="1"/>
  <c r="Z55" i="22"/>
  <c r="X55" i="22"/>
  <c r="V55" i="22"/>
  <c r="AC54" i="22"/>
  <c r="Z54" i="22"/>
  <c r="V54" i="22"/>
  <c r="AC53" i="22"/>
  <c r="AB53" i="22" s="1"/>
  <c r="V53" i="22"/>
  <c r="AC52" i="22"/>
  <c r="AB52" i="22"/>
  <c r="W52" i="22"/>
  <c r="AA52" i="22" s="1"/>
  <c r="X52" i="22"/>
  <c r="V52" i="22"/>
  <c r="AC51" i="22"/>
  <c r="Y51" i="22"/>
  <c r="X51" i="22"/>
  <c r="V51" i="22"/>
  <c r="AC50" i="22"/>
  <c r="W50" i="22"/>
  <c r="X50" i="22" s="1"/>
  <c r="V50" i="22"/>
  <c r="AC49" i="22"/>
  <c r="AB49" i="22" s="1"/>
  <c r="Z49" i="22"/>
  <c r="Y49" i="22"/>
  <c r="X49" i="22"/>
  <c r="V49" i="22"/>
  <c r="AC48" i="22"/>
  <c r="AA48" i="22" s="1"/>
  <c r="AB48" i="22"/>
  <c r="X48" i="22"/>
  <c r="V48" i="22"/>
  <c r="B35" i="45"/>
  <c r="B57" i="45" s="1"/>
  <c r="O64" i="47"/>
  <c r="Y70" i="47" s="1"/>
  <c r="Q64" i="47"/>
  <c r="O64" i="28"/>
  <c r="Y70" i="28" s="1"/>
  <c r="Q64" i="28"/>
  <c r="B34" i="28"/>
  <c r="B34" i="26"/>
  <c r="B33" i="26"/>
  <c r="B27" i="26"/>
  <c r="A32" i="26"/>
  <c r="O64" i="48"/>
  <c r="Y70" i="48" s="1"/>
  <c r="Q64" i="48"/>
  <c r="X70" i="48" s="1"/>
  <c r="B34" i="30"/>
  <c r="B56" i="30" s="1"/>
  <c r="O64" i="45"/>
  <c r="Y70" i="45" s="1"/>
  <c r="Q64" i="45"/>
  <c r="X70" i="45" s="1"/>
  <c r="B41" i="45"/>
  <c r="B64" i="45" s="1"/>
  <c r="W70" i="45" s="1"/>
  <c r="B39" i="45"/>
  <c r="B61" i="45" s="1"/>
  <c r="B38" i="45"/>
  <c r="B60" i="45" s="1"/>
  <c r="B37" i="45"/>
  <c r="B59" i="45" s="1"/>
  <c r="B36" i="45"/>
  <c r="B58" i="45" s="1"/>
  <c r="B34" i="45"/>
  <c r="B56" i="45" s="1"/>
  <c r="B33" i="45"/>
  <c r="B55" i="45" s="1"/>
  <c r="B32" i="45"/>
  <c r="B54" i="45" s="1"/>
  <c r="B31" i="45"/>
  <c r="B53" i="45" s="1"/>
  <c r="B30" i="45"/>
  <c r="B52" i="45" s="1"/>
  <c r="B29" i="45"/>
  <c r="B51" i="45" s="1"/>
  <c r="B28" i="45"/>
  <c r="B50" i="45" s="1"/>
  <c r="B27" i="45"/>
  <c r="B49" i="45" s="1"/>
  <c r="B26" i="45"/>
  <c r="B48" i="45" s="1"/>
  <c r="B41" i="47"/>
  <c r="B64" i="47" s="1"/>
  <c r="W70" i="47" s="1"/>
  <c r="B39" i="47"/>
  <c r="B61" i="47" s="1"/>
  <c r="B38" i="47"/>
  <c r="B60" i="47" s="1"/>
  <c r="B37" i="47"/>
  <c r="B59" i="47" s="1"/>
  <c r="B36" i="47"/>
  <c r="B58" i="47" s="1"/>
  <c r="B35" i="47"/>
  <c r="B57" i="47" s="1"/>
  <c r="B34" i="47"/>
  <c r="B56" i="47" s="1"/>
  <c r="B33" i="47"/>
  <c r="B55" i="47" s="1"/>
  <c r="B32" i="47"/>
  <c r="B54" i="47" s="1"/>
  <c r="B31" i="47"/>
  <c r="B53" i="47" s="1"/>
  <c r="B30" i="47"/>
  <c r="B52" i="47" s="1"/>
  <c r="B29" i="47"/>
  <c r="B51" i="47" s="1"/>
  <c r="B28" i="47"/>
  <c r="B50" i="47" s="1"/>
  <c r="B27" i="47"/>
  <c r="B49" i="47" s="1"/>
  <c r="B26" i="47"/>
  <c r="B48" i="47" s="1"/>
  <c r="G19" i="37"/>
  <c r="O64" i="37"/>
  <c r="Y70" i="37" s="1"/>
  <c r="I19" i="37"/>
  <c r="Q64" i="37" s="1"/>
  <c r="X70" i="37" s="1"/>
  <c r="B41" i="37"/>
  <c r="B64" i="37"/>
  <c r="W70" i="37" s="1"/>
  <c r="B39" i="37"/>
  <c r="B61" i="37" s="1"/>
  <c r="B38" i="37"/>
  <c r="B60" i="37" s="1"/>
  <c r="B37" i="37"/>
  <c r="B59" i="37" s="1"/>
  <c r="B36" i="37"/>
  <c r="B58" i="37" s="1"/>
  <c r="B35" i="37"/>
  <c r="B57" i="37" s="1"/>
  <c r="B34" i="37"/>
  <c r="B56" i="37" s="1"/>
  <c r="B33" i="37"/>
  <c r="B55" i="37" s="1"/>
  <c r="B32" i="37"/>
  <c r="B54" i="37" s="1"/>
  <c r="B31" i="37"/>
  <c r="B53" i="37" s="1"/>
  <c r="B30" i="37"/>
  <c r="B52" i="37" s="1"/>
  <c r="B29" i="37"/>
  <c r="B51" i="37" s="1"/>
  <c r="B28" i="37"/>
  <c r="B50" i="37" s="1"/>
  <c r="B27" i="37"/>
  <c r="B49" i="37" s="1"/>
  <c r="B26" i="37"/>
  <c r="B48" i="37" s="1"/>
  <c r="O64" i="35"/>
  <c r="Y70" i="35" s="1"/>
  <c r="Q64" i="35"/>
  <c r="B41" i="35"/>
  <c r="B64" i="35" s="1"/>
  <c r="W70" i="35" s="1"/>
  <c r="B39" i="35"/>
  <c r="B61" i="35" s="1"/>
  <c r="B38" i="35"/>
  <c r="B60" i="35" s="1"/>
  <c r="B37" i="35"/>
  <c r="B59" i="35" s="1"/>
  <c r="B36" i="35"/>
  <c r="B58" i="35" s="1"/>
  <c r="B35" i="35"/>
  <c r="B57" i="35" s="1"/>
  <c r="B34" i="35"/>
  <c r="B56" i="35" s="1"/>
  <c r="B33" i="35"/>
  <c r="B55" i="35" s="1"/>
  <c r="B32" i="35"/>
  <c r="B54" i="35" s="1"/>
  <c r="B31" i="35"/>
  <c r="B53" i="35" s="1"/>
  <c r="B30" i="35"/>
  <c r="B52" i="35" s="1"/>
  <c r="B29" i="35"/>
  <c r="B51" i="35" s="1"/>
  <c r="B28" i="35"/>
  <c r="B50" i="35" s="1"/>
  <c r="B27" i="35"/>
  <c r="B49" i="35" s="1"/>
  <c r="B26" i="35"/>
  <c r="B48" i="35" s="1"/>
  <c r="B41" i="48"/>
  <c r="B64" i="48"/>
  <c r="W70" i="48" s="1"/>
  <c r="B39" i="48"/>
  <c r="B61" i="48" s="1"/>
  <c r="B38" i="48"/>
  <c r="B60" i="48" s="1"/>
  <c r="B37" i="48"/>
  <c r="B59" i="48" s="1"/>
  <c r="B36" i="48"/>
  <c r="B58" i="48" s="1"/>
  <c r="B35" i="48"/>
  <c r="B57" i="48" s="1"/>
  <c r="B34" i="48"/>
  <c r="B56" i="48" s="1"/>
  <c r="B33" i="48"/>
  <c r="B55" i="48" s="1"/>
  <c r="B32" i="48"/>
  <c r="B54" i="48" s="1"/>
  <c r="B31" i="48"/>
  <c r="B53" i="48" s="1"/>
  <c r="B30" i="48"/>
  <c r="B52" i="48" s="1"/>
  <c r="B29" i="48"/>
  <c r="B51" i="48" s="1"/>
  <c r="B28" i="48"/>
  <c r="B50" i="48" s="1"/>
  <c r="B27" i="48"/>
  <c r="B49" i="48" s="1"/>
  <c r="B26" i="48"/>
  <c r="B48" i="48" s="1"/>
  <c r="O64" i="34"/>
  <c r="Y70" i="34" s="1"/>
  <c r="Q64" i="34"/>
  <c r="X70" i="34" s="1"/>
  <c r="B41" i="34"/>
  <c r="B64" i="34"/>
  <c r="W70" i="34" s="1"/>
  <c r="B39" i="34"/>
  <c r="B61" i="34" s="1"/>
  <c r="B38" i="34"/>
  <c r="B60" i="34" s="1"/>
  <c r="B37" i="34"/>
  <c r="B59" i="34" s="1"/>
  <c r="B36" i="34"/>
  <c r="B58" i="34" s="1"/>
  <c r="B35" i="34"/>
  <c r="B57" i="34" s="1"/>
  <c r="B34" i="34"/>
  <c r="B56" i="34" s="1"/>
  <c r="B33" i="34"/>
  <c r="B55" i="34" s="1"/>
  <c r="B32" i="34"/>
  <c r="B54" i="34" s="1"/>
  <c r="B31" i="34"/>
  <c r="B53" i="34" s="1"/>
  <c r="B30" i="34"/>
  <c r="B52" i="34" s="1"/>
  <c r="B29" i="34"/>
  <c r="B51" i="34" s="1"/>
  <c r="B28" i="34"/>
  <c r="B50" i="34" s="1"/>
  <c r="B27" i="34"/>
  <c r="B49" i="34" s="1"/>
  <c r="B26" i="34"/>
  <c r="B48" i="34" s="1"/>
  <c r="O64" i="32"/>
  <c r="Y70" i="32" s="1"/>
  <c r="Q64" i="32"/>
  <c r="B41" i="32"/>
  <c r="B64" i="32"/>
  <c r="W70" i="32" s="1"/>
  <c r="B39" i="32"/>
  <c r="B61" i="32" s="1"/>
  <c r="B38" i="32"/>
  <c r="B60" i="32" s="1"/>
  <c r="B37" i="32"/>
  <c r="B59" i="32" s="1"/>
  <c r="B36" i="32"/>
  <c r="B58" i="32" s="1"/>
  <c r="B35" i="32"/>
  <c r="B57" i="32" s="1"/>
  <c r="B34" i="32"/>
  <c r="B56" i="32" s="1"/>
  <c r="B33" i="32"/>
  <c r="B55" i="32" s="1"/>
  <c r="B32" i="32"/>
  <c r="B54" i="32" s="1"/>
  <c r="B31" i="32"/>
  <c r="B53" i="32" s="1"/>
  <c r="B30" i="32"/>
  <c r="B52" i="32" s="1"/>
  <c r="B29" i="32"/>
  <c r="B51" i="32" s="1"/>
  <c r="B28" i="32"/>
  <c r="B50" i="32" s="1"/>
  <c r="B27" i="32"/>
  <c r="B49" i="32" s="1"/>
  <c r="B26" i="32"/>
  <c r="B48" i="32" s="1"/>
  <c r="O64" i="27"/>
  <c r="Y70" i="27" s="1"/>
  <c r="Q64" i="27"/>
  <c r="B41" i="27"/>
  <c r="B64" i="27"/>
  <c r="W70" i="27" s="1"/>
  <c r="B39" i="27"/>
  <c r="B61" i="27" s="1"/>
  <c r="B38" i="27"/>
  <c r="B60" i="27" s="1"/>
  <c r="B37" i="27"/>
  <c r="B59" i="27" s="1"/>
  <c r="B36" i="27"/>
  <c r="B58" i="27" s="1"/>
  <c r="B35" i="27"/>
  <c r="B34" i="27"/>
  <c r="B56" i="27" s="1"/>
  <c r="B33" i="27"/>
  <c r="B55" i="27" s="1"/>
  <c r="B32" i="27"/>
  <c r="B54" i="27" s="1"/>
  <c r="B31" i="27"/>
  <c r="B53" i="27" s="1"/>
  <c r="B30" i="27"/>
  <c r="B52" i="27" s="1"/>
  <c r="B29" i="27"/>
  <c r="B51" i="27" s="1"/>
  <c r="B28" i="27"/>
  <c r="B50" i="27" s="1"/>
  <c r="B27" i="27"/>
  <c r="B49" i="27" s="1"/>
  <c r="B26" i="27"/>
  <c r="B48" i="27" s="1"/>
  <c r="O64" i="49"/>
  <c r="Y70" i="49" s="1"/>
  <c r="Q64" i="49"/>
  <c r="B41" i="49"/>
  <c r="B64" i="49"/>
  <c r="W70" i="49" s="1"/>
  <c r="B39" i="49"/>
  <c r="B61" i="49" s="1"/>
  <c r="B38" i="49"/>
  <c r="B60" i="49" s="1"/>
  <c r="B37" i="49"/>
  <c r="B59" i="49" s="1"/>
  <c r="B36" i="49"/>
  <c r="B58" i="49" s="1"/>
  <c r="B35" i="49"/>
  <c r="B57" i="49" s="1"/>
  <c r="B34" i="49"/>
  <c r="B33" i="49"/>
  <c r="B55" i="49" s="1"/>
  <c r="B32" i="49"/>
  <c r="B54" i="49" s="1"/>
  <c r="B31" i="49"/>
  <c r="B53" i="49" s="1"/>
  <c r="B30" i="49"/>
  <c r="B52" i="49" s="1"/>
  <c r="B29" i="49"/>
  <c r="B51" i="49" s="1"/>
  <c r="B28" i="49"/>
  <c r="B50" i="49" s="1"/>
  <c r="B27" i="49"/>
  <c r="B49" i="49" s="1"/>
  <c r="B26" i="49"/>
  <c r="B48" i="49" s="1"/>
  <c r="O64" i="36"/>
  <c r="Y70" i="36" s="1"/>
  <c r="Q64" i="36"/>
  <c r="B41" i="36"/>
  <c r="B64" i="36"/>
  <c r="W70" i="36" s="1"/>
  <c r="B39" i="36"/>
  <c r="B61" i="36" s="1"/>
  <c r="B38" i="36"/>
  <c r="B37" i="36"/>
  <c r="B59" i="36" s="1"/>
  <c r="B36" i="36"/>
  <c r="B58" i="36" s="1"/>
  <c r="B35" i="36"/>
  <c r="B34" i="36"/>
  <c r="B56" i="36" s="1"/>
  <c r="B33" i="36"/>
  <c r="B55" i="36" s="1"/>
  <c r="B32" i="36"/>
  <c r="B54" i="36" s="1"/>
  <c r="B31" i="36"/>
  <c r="B53" i="36" s="1"/>
  <c r="B30" i="36"/>
  <c r="B52" i="36" s="1"/>
  <c r="B29" i="36"/>
  <c r="B51" i="36" s="1"/>
  <c r="B28" i="36"/>
  <c r="B50" i="36" s="1"/>
  <c r="B27" i="36"/>
  <c r="B49" i="36" s="1"/>
  <c r="B26" i="36"/>
  <c r="B48" i="36" s="1"/>
  <c r="B41" i="28"/>
  <c r="B64" i="28" s="1"/>
  <c r="W70" i="28" s="1"/>
  <c r="B39" i="28"/>
  <c r="B61" i="28" s="1"/>
  <c r="B38" i="28"/>
  <c r="B60" i="28" s="1"/>
  <c r="B37" i="28"/>
  <c r="B59" i="28" s="1"/>
  <c r="B36" i="28"/>
  <c r="B58" i="28" s="1"/>
  <c r="B35" i="28"/>
  <c r="B57" i="28" s="1"/>
  <c r="B33" i="28"/>
  <c r="B55" i="28" s="1"/>
  <c r="B32" i="28"/>
  <c r="B54" i="28" s="1"/>
  <c r="B31" i="28"/>
  <c r="B53" i="28" s="1"/>
  <c r="B30" i="28"/>
  <c r="B52" i="28" s="1"/>
  <c r="B29" i="28"/>
  <c r="B28" i="28"/>
  <c r="B50" i="28" s="1"/>
  <c r="B27" i="28"/>
  <c r="B26" i="28"/>
  <c r="B48" i="28" s="1"/>
  <c r="O64" i="30"/>
  <c r="Y70" i="30" s="1"/>
  <c r="Q64" i="30"/>
  <c r="X70" i="30" s="1"/>
  <c r="B41" i="30"/>
  <c r="B64" i="30"/>
  <c r="W70" i="30" s="1"/>
  <c r="B39" i="30"/>
  <c r="B61" i="30" s="1"/>
  <c r="B38" i="30"/>
  <c r="B60" i="30" s="1"/>
  <c r="B37" i="30"/>
  <c r="B36" i="30"/>
  <c r="B58" i="30" s="1"/>
  <c r="B35" i="30"/>
  <c r="B33" i="30"/>
  <c r="B55" i="30" s="1"/>
  <c r="B32" i="30"/>
  <c r="B54" i="30" s="1"/>
  <c r="B31" i="30"/>
  <c r="B53" i="30" s="1"/>
  <c r="B30" i="30"/>
  <c r="B52" i="30" s="1"/>
  <c r="B29" i="30"/>
  <c r="B28" i="30"/>
  <c r="B50" i="30" s="1"/>
  <c r="B27" i="30"/>
  <c r="B49" i="30" s="1"/>
  <c r="B26" i="30"/>
  <c r="B48" i="30" s="1"/>
  <c r="O64" i="26"/>
  <c r="Q64" i="26"/>
  <c r="B41" i="26"/>
  <c r="B64" i="26" s="1"/>
  <c r="B39" i="26"/>
  <c r="B38" i="26"/>
  <c r="B37" i="26"/>
  <c r="B59" i="26" s="1"/>
  <c r="B36" i="26"/>
  <c r="B58" i="26" s="1"/>
  <c r="B35" i="26"/>
  <c r="B57" i="26" s="1"/>
  <c r="B32" i="26"/>
  <c r="B54" i="26" s="1"/>
  <c r="B31" i="26"/>
  <c r="B53" i="26" s="1"/>
  <c r="B30" i="26"/>
  <c r="B52" i="26" s="1"/>
  <c r="B29" i="26"/>
  <c r="B51" i="26" s="1"/>
  <c r="B28" i="26"/>
  <c r="B26" i="26"/>
  <c r="O64" i="1"/>
  <c r="Q64" i="1"/>
  <c r="B41" i="1"/>
  <c r="B64" i="1" s="1"/>
  <c r="W70" i="1" s="1"/>
  <c r="B39" i="1"/>
  <c r="B61" i="1" s="1"/>
  <c r="B38" i="1"/>
  <c r="B60" i="1" s="1"/>
  <c r="B37" i="1"/>
  <c r="B59" i="1" s="1"/>
  <c r="B36" i="1"/>
  <c r="B35" i="1"/>
  <c r="B57" i="1" s="1"/>
  <c r="B34" i="1"/>
  <c r="B56" i="1" s="1"/>
  <c r="B33" i="1"/>
  <c r="B32" i="1"/>
  <c r="B54" i="1" s="1"/>
  <c r="B31" i="1"/>
  <c r="B30" i="1"/>
  <c r="B29" i="1"/>
  <c r="B51" i="1" s="1"/>
  <c r="B28" i="1"/>
  <c r="B27" i="1"/>
  <c r="B26" i="1"/>
  <c r="B48" i="1" s="1"/>
  <c r="O64" i="22"/>
  <c r="Q64" i="22"/>
  <c r="S64" i="22" s="1"/>
  <c r="B41" i="22"/>
  <c r="B64" i="22"/>
  <c r="B39" i="22"/>
  <c r="B61" i="22" s="1"/>
  <c r="B38" i="22"/>
  <c r="B60" i="22" s="1"/>
  <c r="B37" i="22"/>
  <c r="B36" i="22"/>
  <c r="B35" i="22"/>
  <c r="B34" i="22"/>
  <c r="B33" i="22"/>
  <c r="B55" i="22" s="1"/>
  <c r="B32" i="22"/>
  <c r="B54" i="22" s="1"/>
  <c r="B31" i="22"/>
  <c r="B30" i="22"/>
  <c r="B52" i="22" s="1"/>
  <c r="B29" i="22"/>
  <c r="B51" i="22" s="1"/>
  <c r="B28" i="22"/>
  <c r="B50" i="22" s="1"/>
  <c r="B27" i="22"/>
  <c r="B49" i="22" s="1"/>
  <c r="B26" i="22"/>
  <c r="B48" i="22" s="1"/>
  <c r="J19" i="37"/>
  <c r="H19" i="37"/>
  <c r="R47" i="49"/>
  <c r="W47" i="49" s="1"/>
  <c r="R45" i="49"/>
  <c r="C20" i="49"/>
  <c r="C21" i="49" s="1"/>
  <c r="D20" i="49"/>
  <c r="D21" i="49" s="1"/>
  <c r="H21" i="49" s="1"/>
  <c r="L21" i="49" s="1"/>
  <c r="E20" i="49"/>
  <c r="E21" i="49" s="1"/>
  <c r="I21" i="49" s="1"/>
  <c r="M21" i="49" s="1"/>
  <c r="F20" i="49"/>
  <c r="F21" i="49" s="1"/>
  <c r="J21" i="49" s="1"/>
  <c r="N21" i="49" s="1"/>
  <c r="R21" i="49" s="1"/>
  <c r="F43" i="49" s="1"/>
  <c r="J43" i="49" s="1"/>
  <c r="G20" i="49"/>
  <c r="H20" i="49"/>
  <c r="I20" i="49"/>
  <c r="J20" i="49"/>
  <c r="K20" i="49"/>
  <c r="L20" i="49"/>
  <c r="M20" i="49"/>
  <c r="N20" i="49"/>
  <c r="O20" i="49"/>
  <c r="P20" i="49"/>
  <c r="Q20" i="49"/>
  <c r="R20" i="49"/>
  <c r="G21" i="49"/>
  <c r="K21" i="49" s="1"/>
  <c r="O21" i="49" s="1"/>
  <c r="C43" i="49" s="1"/>
  <c r="G43" i="49" s="1"/>
  <c r="A25" i="49"/>
  <c r="B25" i="49"/>
  <c r="B47" i="49" s="1"/>
  <c r="A26" i="49"/>
  <c r="A27" i="49"/>
  <c r="A28" i="49"/>
  <c r="A29" i="49"/>
  <c r="A30" i="49"/>
  <c r="A31" i="49"/>
  <c r="A32" i="49"/>
  <c r="A33" i="49"/>
  <c r="A34" i="49"/>
  <c r="A35" i="49"/>
  <c r="A36" i="49"/>
  <c r="A37" i="49"/>
  <c r="A38" i="49"/>
  <c r="A39" i="49"/>
  <c r="B40" i="49"/>
  <c r="B63" i="49" s="1"/>
  <c r="W69" i="49" s="1"/>
  <c r="C42" i="49"/>
  <c r="D42" i="49"/>
  <c r="E42" i="49"/>
  <c r="F42" i="49"/>
  <c r="G42" i="49"/>
  <c r="H42" i="49"/>
  <c r="I42" i="49"/>
  <c r="J42" i="49"/>
  <c r="K42" i="49"/>
  <c r="L42" i="49"/>
  <c r="M42" i="49"/>
  <c r="N42" i="49"/>
  <c r="N43" i="49" s="1"/>
  <c r="R43" i="49" s="1"/>
  <c r="F66" i="49" s="1"/>
  <c r="J66" i="49" s="1"/>
  <c r="O42" i="49"/>
  <c r="P42" i="49"/>
  <c r="Q42" i="49"/>
  <c r="R42" i="49"/>
  <c r="AA46" i="49"/>
  <c r="A47" i="49"/>
  <c r="O47" i="49"/>
  <c r="Z47" i="49" s="1"/>
  <c r="P47" i="49"/>
  <c r="Q47" i="49"/>
  <c r="S47" i="49"/>
  <c r="U47" i="49"/>
  <c r="V47" i="49"/>
  <c r="Y47" i="49"/>
  <c r="AC47" i="49"/>
  <c r="C69" i="49" s="1"/>
  <c r="AD47" i="49"/>
  <c r="U48" i="49"/>
  <c r="U49" i="49"/>
  <c r="U50" i="49"/>
  <c r="U51" i="49"/>
  <c r="U52" i="49"/>
  <c r="U53" i="49"/>
  <c r="U54" i="49"/>
  <c r="U55" i="49"/>
  <c r="U57" i="49"/>
  <c r="U58" i="49"/>
  <c r="U59" i="49"/>
  <c r="U60" i="49"/>
  <c r="U61" i="49"/>
  <c r="O63" i="49"/>
  <c r="P63" i="49"/>
  <c r="Q63" i="49"/>
  <c r="S63" i="49"/>
  <c r="P64" i="49"/>
  <c r="C65" i="49"/>
  <c r="D65" i="49"/>
  <c r="E65" i="49"/>
  <c r="F65" i="49"/>
  <c r="G65" i="49"/>
  <c r="H65" i="49"/>
  <c r="I65" i="49"/>
  <c r="J65" i="49"/>
  <c r="K65" i="49"/>
  <c r="L65" i="49"/>
  <c r="M65" i="49"/>
  <c r="N65" i="49"/>
  <c r="O65" i="49"/>
  <c r="P65" i="49"/>
  <c r="S65" i="49" s="1"/>
  <c r="Q65" i="49"/>
  <c r="R65" i="49"/>
  <c r="N66" i="49"/>
  <c r="Q67" i="49"/>
  <c r="C20" i="48"/>
  <c r="D20" i="48"/>
  <c r="D21" i="48" s="1"/>
  <c r="H21" i="48" s="1"/>
  <c r="E20" i="48"/>
  <c r="F20" i="48"/>
  <c r="F21" i="48" s="1"/>
  <c r="J21" i="48" s="1"/>
  <c r="N21" i="48" s="1"/>
  <c r="R21" i="48" s="1"/>
  <c r="F43" i="48" s="1"/>
  <c r="J43" i="48" s="1"/>
  <c r="N43" i="48" s="1"/>
  <c r="R43" i="48" s="1"/>
  <c r="F66" i="48" s="1"/>
  <c r="J66" i="48" s="1"/>
  <c r="G20" i="48"/>
  <c r="H20" i="48"/>
  <c r="I20" i="48"/>
  <c r="J20" i="48"/>
  <c r="K20" i="48"/>
  <c r="L20" i="48"/>
  <c r="M20" i="48"/>
  <c r="N20" i="48"/>
  <c r="O20" i="48"/>
  <c r="P20" i="48"/>
  <c r="Q20" i="48"/>
  <c r="R20" i="48"/>
  <c r="C21" i="48"/>
  <c r="E21" i="48"/>
  <c r="G21" i="48"/>
  <c r="K21" i="48" s="1"/>
  <c r="O21" i="48" s="1"/>
  <c r="C43" i="48" s="1"/>
  <c r="G43" i="48" s="1"/>
  <c r="K43" i="48" s="1"/>
  <c r="O43" i="48" s="1"/>
  <c r="C66" i="48" s="1"/>
  <c r="G66" i="48" s="1"/>
  <c r="K66" i="48" s="1"/>
  <c r="I21" i="48"/>
  <c r="L21" i="48"/>
  <c r="P21" i="48" s="1"/>
  <c r="M21" i="48"/>
  <c r="Q21" i="48" s="1"/>
  <c r="A25" i="48"/>
  <c r="B25" i="48"/>
  <c r="B47" i="48" s="1"/>
  <c r="A26" i="48"/>
  <c r="A27" i="48"/>
  <c r="A28" i="48"/>
  <c r="A29" i="48"/>
  <c r="A30" i="48"/>
  <c r="A31" i="48"/>
  <c r="A32" i="48"/>
  <c r="A33" i="48"/>
  <c r="A34" i="48"/>
  <c r="A35" i="48"/>
  <c r="A36" i="48"/>
  <c r="A37" i="48"/>
  <c r="A38" i="48"/>
  <c r="A39" i="48"/>
  <c r="B40" i="48"/>
  <c r="C42" i="48"/>
  <c r="D42" i="48"/>
  <c r="E42" i="48"/>
  <c r="F42" i="48"/>
  <c r="G42" i="48"/>
  <c r="H42" i="48"/>
  <c r="I42" i="48"/>
  <c r="J42" i="48"/>
  <c r="K42" i="48"/>
  <c r="L42" i="48"/>
  <c r="M42" i="48"/>
  <c r="N42" i="48"/>
  <c r="O42" i="48"/>
  <c r="P42" i="48"/>
  <c r="Q42" i="48"/>
  <c r="R42" i="48"/>
  <c r="R45" i="48"/>
  <c r="AA46" i="48"/>
  <c r="A47" i="48"/>
  <c r="O47" i="48"/>
  <c r="P47" i="48"/>
  <c r="Q47" i="48"/>
  <c r="R47" i="48"/>
  <c r="R65" i="48" s="1"/>
  <c r="U47" i="48"/>
  <c r="V47" i="48"/>
  <c r="W47" i="48"/>
  <c r="X47" i="48" s="1"/>
  <c r="X63" i="48" s="1"/>
  <c r="X68" i="48" s="1"/>
  <c r="AC47" i="48"/>
  <c r="AB47" i="48"/>
  <c r="U48" i="48"/>
  <c r="U49" i="48"/>
  <c r="U50" i="48"/>
  <c r="U51" i="48"/>
  <c r="U52" i="48"/>
  <c r="U53" i="48"/>
  <c r="U54" i="48"/>
  <c r="U55" i="48"/>
  <c r="U56" i="48"/>
  <c r="U57" i="48"/>
  <c r="U58" i="48"/>
  <c r="U59" i="48"/>
  <c r="U60" i="48"/>
  <c r="U61" i="48"/>
  <c r="B63" i="48"/>
  <c r="W69" i="48" s="1"/>
  <c r="O63" i="48"/>
  <c r="Y69" i="48" s="1"/>
  <c r="P63" i="48"/>
  <c r="Q63" i="48"/>
  <c r="X69" i="48" s="1"/>
  <c r="W63" i="48"/>
  <c r="P64" i="48"/>
  <c r="C65" i="48"/>
  <c r="D65" i="48"/>
  <c r="E65" i="48"/>
  <c r="F65" i="48"/>
  <c r="G65" i="48"/>
  <c r="H65" i="48"/>
  <c r="I65" i="48"/>
  <c r="J65" i="48"/>
  <c r="K65" i="48"/>
  <c r="L65" i="48"/>
  <c r="M65" i="48"/>
  <c r="N65" i="48"/>
  <c r="P65" i="48"/>
  <c r="Q65" i="48"/>
  <c r="N66" i="48"/>
  <c r="Q67" i="48"/>
  <c r="C69" i="48"/>
  <c r="C20" i="47"/>
  <c r="D20" i="47"/>
  <c r="E20" i="47"/>
  <c r="E21" i="47" s="1"/>
  <c r="I21" i="47" s="1"/>
  <c r="M21" i="47" s="1"/>
  <c r="Q21" i="47" s="1"/>
  <c r="E43" i="47" s="1"/>
  <c r="I43" i="47" s="1"/>
  <c r="M43" i="47" s="1"/>
  <c r="Q43" i="47" s="1"/>
  <c r="E66" i="47" s="1"/>
  <c r="I66" i="47" s="1"/>
  <c r="M66" i="47" s="1"/>
  <c r="F20" i="47"/>
  <c r="F21" i="47" s="1"/>
  <c r="J21" i="47" s="1"/>
  <c r="G20" i="47"/>
  <c r="H20" i="47"/>
  <c r="I20" i="47"/>
  <c r="J20" i="47"/>
  <c r="K20" i="47"/>
  <c r="L20" i="47"/>
  <c r="M20" i="47"/>
  <c r="N20" i="47"/>
  <c r="O20" i="47"/>
  <c r="P20" i="47"/>
  <c r="Q20" i="47"/>
  <c r="R20" i="47"/>
  <c r="C21" i="47"/>
  <c r="D21" i="47"/>
  <c r="G21" i="47"/>
  <c r="K21" i="47" s="1"/>
  <c r="H21" i="47"/>
  <c r="L21" i="47" s="1"/>
  <c r="N21" i="47"/>
  <c r="R21" i="47" s="1"/>
  <c r="F43" i="47" s="1"/>
  <c r="J43" i="47" s="1"/>
  <c r="N43" i="47" s="1"/>
  <c r="R43" i="47" s="1"/>
  <c r="F66" i="47" s="1"/>
  <c r="J66" i="47" s="1"/>
  <c r="O21" i="47"/>
  <c r="P21" i="47"/>
  <c r="A25" i="47"/>
  <c r="B25" i="47"/>
  <c r="B47" i="47" s="1"/>
  <c r="A26" i="47"/>
  <c r="A27" i="47"/>
  <c r="A28" i="47"/>
  <c r="A29" i="47"/>
  <c r="A30" i="47"/>
  <c r="A31" i="47"/>
  <c r="A32" i="47"/>
  <c r="A33" i="47"/>
  <c r="A34" i="47"/>
  <c r="A35" i="47"/>
  <c r="A36" i="47"/>
  <c r="A37" i="47"/>
  <c r="A38" i="47"/>
  <c r="A39" i="47"/>
  <c r="B40" i="47"/>
  <c r="C42" i="47"/>
  <c r="D42" i="47"/>
  <c r="E42" i="47"/>
  <c r="F42" i="47"/>
  <c r="G42" i="47"/>
  <c r="H42" i="47"/>
  <c r="I42" i="47"/>
  <c r="J42" i="47"/>
  <c r="K42" i="47"/>
  <c r="L42" i="47"/>
  <c r="M42" i="47"/>
  <c r="N42" i="47"/>
  <c r="O42" i="47"/>
  <c r="P42" i="47"/>
  <c r="Q42" i="47"/>
  <c r="R42" i="47"/>
  <c r="C43" i="47"/>
  <c r="G43" i="47" s="1"/>
  <c r="K43" i="47" s="1"/>
  <c r="O43" i="47" s="1"/>
  <c r="C66" i="47" s="1"/>
  <c r="G66" i="47" s="1"/>
  <c r="K66" i="47" s="1"/>
  <c r="D43" i="47"/>
  <c r="H43" i="47" s="1"/>
  <c r="L43" i="47" s="1"/>
  <c r="P43" i="47" s="1"/>
  <c r="D66" i="47" s="1"/>
  <c r="H66" i="47" s="1"/>
  <c r="L66" i="47" s="1"/>
  <c r="R45" i="47"/>
  <c r="AA46" i="47"/>
  <c r="A47" i="47"/>
  <c r="O47" i="47"/>
  <c r="P47" i="47"/>
  <c r="Q47" i="47"/>
  <c r="R47" i="47"/>
  <c r="S47" i="47"/>
  <c r="Y47" i="47" s="1"/>
  <c r="U47" i="47"/>
  <c r="V47" i="47"/>
  <c r="W47" i="47"/>
  <c r="X47" i="47" s="1"/>
  <c r="Z47" i="47"/>
  <c r="AC47" i="47"/>
  <c r="AB47" i="47"/>
  <c r="U48" i="47"/>
  <c r="U49" i="47"/>
  <c r="U51" i="47"/>
  <c r="U52" i="47"/>
  <c r="U53" i="47"/>
  <c r="U54" i="47"/>
  <c r="U55" i="47"/>
  <c r="U56" i="47"/>
  <c r="U57" i="47"/>
  <c r="U58" i="47"/>
  <c r="U59" i="47"/>
  <c r="U60" i="47"/>
  <c r="B63" i="47"/>
  <c r="W69" i="47" s="1"/>
  <c r="O63" i="47"/>
  <c r="P63" i="47"/>
  <c r="Q63" i="47"/>
  <c r="W63" i="47"/>
  <c r="P64" i="47"/>
  <c r="S64" i="47"/>
  <c r="C65" i="47"/>
  <c r="D65" i="47"/>
  <c r="E65" i="47"/>
  <c r="F65" i="47"/>
  <c r="G65" i="47"/>
  <c r="H65" i="47"/>
  <c r="I65" i="47"/>
  <c r="J65" i="47"/>
  <c r="K65" i="47"/>
  <c r="L65" i="47"/>
  <c r="M65" i="47"/>
  <c r="N65" i="47"/>
  <c r="N66" i="47" s="1"/>
  <c r="O65" i="47"/>
  <c r="Q65" i="47"/>
  <c r="R65" i="47"/>
  <c r="Q67" i="47"/>
  <c r="Y69" i="47"/>
  <c r="P64" i="36"/>
  <c r="R47" i="45"/>
  <c r="R65" i="45" s="1"/>
  <c r="R45" i="45"/>
  <c r="R47" i="37"/>
  <c r="W47" i="37" s="1"/>
  <c r="W63" i="37" s="1"/>
  <c r="R45" i="37"/>
  <c r="X47" i="37"/>
  <c r="R47" i="34"/>
  <c r="W47" i="34" s="1"/>
  <c r="W63" i="34" s="1"/>
  <c r="R45" i="34"/>
  <c r="R47" i="35"/>
  <c r="W47" i="35" s="1"/>
  <c r="W63" i="35"/>
  <c r="R45" i="35"/>
  <c r="R47" i="32"/>
  <c r="W47" i="32"/>
  <c r="W63" i="32" s="1"/>
  <c r="R45" i="32"/>
  <c r="X47" i="32"/>
  <c r="R47" i="27"/>
  <c r="W47" i="27" s="1"/>
  <c r="AA47" i="27" s="1"/>
  <c r="R45" i="27"/>
  <c r="X47" i="27"/>
  <c r="R47" i="36"/>
  <c r="W47" i="36" s="1"/>
  <c r="R45" i="36"/>
  <c r="R47" i="28"/>
  <c r="W47" i="28"/>
  <c r="X47" i="28" s="1"/>
  <c r="R45" i="28"/>
  <c r="R47" i="30"/>
  <c r="W47" i="30"/>
  <c r="R45" i="30"/>
  <c r="X47" i="30"/>
  <c r="R47" i="26"/>
  <c r="W47" i="26"/>
  <c r="R45" i="26"/>
  <c r="X47" i="26"/>
  <c r="R47" i="1"/>
  <c r="W47" i="1" s="1"/>
  <c r="R45" i="1"/>
  <c r="R47" i="22"/>
  <c r="W47" i="22"/>
  <c r="X47" i="22" s="1"/>
  <c r="X63" i="22" s="1"/>
  <c r="X68" i="22" s="1"/>
  <c r="R45" i="22"/>
  <c r="A33" i="35"/>
  <c r="Q67" i="22"/>
  <c r="A35" i="26"/>
  <c r="A36" i="26"/>
  <c r="A37" i="26"/>
  <c r="A38" i="26"/>
  <c r="A39" i="26"/>
  <c r="P64" i="30"/>
  <c r="B40" i="1"/>
  <c r="B63" i="1" s="1"/>
  <c r="W69" i="1" s="1"/>
  <c r="B40" i="26"/>
  <c r="B40" i="28"/>
  <c r="B40" i="36"/>
  <c r="B40" i="30"/>
  <c r="B40" i="27"/>
  <c r="B40" i="32"/>
  <c r="B40" i="35"/>
  <c r="B40" i="34"/>
  <c r="B40" i="37"/>
  <c r="B40" i="45"/>
  <c r="B63" i="45" s="1"/>
  <c r="W69" i="45" s="1"/>
  <c r="B40" i="22"/>
  <c r="B63" i="22" s="1"/>
  <c r="W69" i="22" s="1"/>
  <c r="N65" i="1"/>
  <c r="N66" i="1" s="1"/>
  <c r="M65" i="1"/>
  <c r="L65" i="1"/>
  <c r="K65" i="1"/>
  <c r="N65" i="26"/>
  <c r="M65" i="26"/>
  <c r="L65" i="26"/>
  <c r="K65" i="26"/>
  <c r="N65" i="28"/>
  <c r="M65" i="28"/>
  <c r="L65" i="28"/>
  <c r="K65" i="28"/>
  <c r="N65" i="36"/>
  <c r="N66" i="36" s="1"/>
  <c r="M65" i="36"/>
  <c r="L65" i="36"/>
  <c r="K65" i="36"/>
  <c r="N65" i="30"/>
  <c r="M65" i="30"/>
  <c r="L65" i="30"/>
  <c r="K65" i="30"/>
  <c r="N65" i="27"/>
  <c r="M65" i="27"/>
  <c r="L65" i="27"/>
  <c r="K65" i="27"/>
  <c r="N65" i="32"/>
  <c r="N66" i="32" s="1"/>
  <c r="M65" i="32"/>
  <c r="L65" i="32"/>
  <c r="K65" i="32"/>
  <c r="N65" i="35"/>
  <c r="M65" i="35"/>
  <c r="L65" i="35"/>
  <c r="K65" i="35"/>
  <c r="N65" i="34"/>
  <c r="M65" i="34"/>
  <c r="L65" i="34"/>
  <c r="K65" i="34"/>
  <c r="N65" i="37"/>
  <c r="N66" i="37" s="1"/>
  <c r="M65" i="37"/>
  <c r="L65" i="37"/>
  <c r="K65" i="37"/>
  <c r="N65" i="45"/>
  <c r="M65" i="45"/>
  <c r="L65" i="45"/>
  <c r="K65" i="45"/>
  <c r="N65" i="22"/>
  <c r="M65" i="22"/>
  <c r="L65" i="22"/>
  <c r="K65" i="22"/>
  <c r="J65" i="1"/>
  <c r="I65" i="1"/>
  <c r="H65" i="1"/>
  <c r="G65" i="1"/>
  <c r="J65" i="26"/>
  <c r="I65" i="26"/>
  <c r="H65" i="26"/>
  <c r="G65" i="26"/>
  <c r="J65" i="28"/>
  <c r="I65" i="28"/>
  <c r="H65" i="28"/>
  <c r="G65" i="28"/>
  <c r="J65" i="36"/>
  <c r="I65" i="36"/>
  <c r="H65" i="36"/>
  <c r="G65" i="36"/>
  <c r="J65" i="30"/>
  <c r="I65" i="30"/>
  <c r="H65" i="30"/>
  <c r="G65" i="30"/>
  <c r="J65" i="27"/>
  <c r="I65" i="27"/>
  <c r="H65" i="27"/>
  <c r="G65" i="27"/>
  <c r="J65" i="32"/>
  <c r="I65" i="32"/>
  <c r="H65" i="32"/>
  <c r="G65" i="32"/>
  <c r="J65" i="35"/>
  <c r="I65" i="35"/>
  <c r="H65" i="35"/>
  <c r="G65" i="35"/>
  <c r="J65" i="34"/>
  <c r="I65" i="34"/>
  <c r="H65" i="34"/>
  <c r="G65" i="34"/>
  <c r="J65" i="37"/>
  <c r="I65" i="37"/>
  <c r="H65" i="37"/>
  <c r="G65" i="37"/>
  <c r="J65" i="45"/>
  <c r="I65" i="45"/>
  <c r="H65" i="45"/>
  <c r="G65" i="45"/>
  <c r="J65" i="22"/>
  <c r="I65" i="22"/>
  <c r="H65" i="22"/>
  <c r="G65" i="22"/>
  <c r="P64" i="45"/>
  <c r="P63" i="45"/>
  <c r="P64" i="37"/>
  <c r="P63" i="37"/>
  <c r="P64" i="34"/>
  <c r="P63" i="34"/>
  <c r="P63" i="35"/>
  <c r="P63" i="32"/>
  <c r="P64" i="27"/>
  <c r="P63" i="27"/>
  <c r="P63" i="30"/>
  <c r="P63" i="36"/>
  <c r="P64" i="28"/>
  <c r="P63" i="28"/>
  <c r="P64" i="26"/>
  <c r="P63" i="26"/>
  <c r="P63" i="1"/>
  <c r="P63" i="22"/>
  <c r="P47" i="45"/>
  <c r="P65" i="45"/>
  <c r="S65" i="45" s="1"/>
  <c r="O47" i="45"/>
  <c r="O65" i="45" s="1"/>
  <c r="Q47" i="45"/>
  <c r="Q65" i="45"/>
  <c r="S67" i="45"/>
  <c r="A37" i="22"/>
  <c r="A36" i="22"/>
  <c r="A35" i="22"/>
  <c r="A34" i="22"/>
  <c r="U61" i="28"/>
  <c r="AC47" i="28"/>
  <c r="AA47" i="28"/>
  <c r="O47" i="28"/>
  <c r="P47" i="28"/>
  <c r="P65" i="28" s="1"/>
  <c r="B63" i="28"/>
  <c r="O63" i="28"/>
  <c r="Y69" i="28" s="1"/>
  <c r="Q63" i="28"/>
  <c r="X69" i="28"/>
  <c r="W69" i="28"/>
  <c r="Q47" i="28"/>
  <c r="A35" i="1"/>
  <c r="P47" i="22"/>
  <c r="O47" i="22"/>
  <c r="Q47" i="22"/>
  <c r="P47" i="1"/>
  <c r="P65" i="1" s="1"/>
  <c r="S65" i="1" s="1"/>
  <c r="O47" i="1"/>
  <c r="Z47" i="1" s="1"/>
  <c r="O65" i="1"/>
  <c r="Q47" i="1"/>
  <c r="P47" i="27"/>
  <c r="O47" i="27"/>
  <c r="O65" i="27" s="1"/>
  <c r="Q47" i="27"/>
  <c r="P47" i="36"/>
  <c r="O47" i="36"/>
  <c r="S47" i="36" s="1"/>
  <c r="Y47" i="36" s="1"/>
  <c r="O65" i="36"/>
  <c r="Q47" i="36"/>
  <c r="Q65" i="36" s="1"/>
  <c r="P47" i="30"/>
  <c r="O47" i="30"/>
  <c r="S47" i="30" s="1"/>
  <c r="Q47" i="30"/>
  <c r="P47" i="34"/>
  <c r="P65" i="34"/>
  <c r="O47" i="34"/>
  <c r="Q47" i="34"/>
  <c r="Q65" i="34"/>
  <c r="P47" i="37"/>
  <c r="P65" i="37"/>
  <c r="O47" i="37"/>
  <c r="O65" i="37" s="1"/>
  <c r="S67" i="37" s="1"/>
  <c r="Q47" i="37"/>
  <c r="Q65" i="37"/>
  <c r="P47" i="32"/>
  <c r="P65" i="32" s="1"/>
  <c r="O47" i="32"/>
  <c r="O65" i="32" s="1"/>
  <c r="S65" i="32" s="1"/>
  <c r="Q47" i="32"/>
  <c r="Q65" i="32"/>
  <c r="P47" i="35"/>
  <c r="P65" i="35"/>
  <c r="O47" i="35"/>
  <c r="O65" i="35"/>
  <c r="Q47" i="35"/>
  <c r="Q65" i="35" s="1"/>
  <c r="P47" i="26"/>
  <c r="S47" i="26" s="1"/>
  <c r="Y47" i="26" s="1"/>
  <c r="O47" i="26"/>
  <c r="O65" i="26"/>
  <c r="Q47" i="26"/>
  <c r="R42" i="36"/>
  <c r="N42" i="36"/>
  <c r="F20" i="36"/>
  <c r="F21" i="36"/>
  <c r="J21" i="36" s="1"/>
  <c r="J20" i="36"/>
  <c r="N20" i="36"/>
  <c r="R20" i="36"/>
  <c r="F42" i="36"/>
  <c r="J42" i="36"/>
  <c r="F65" i="36"/>
  <c r="G42" i="32"/>
  <c r="AC47" i="45"/>
  <c r="C69" i="45" s="1"/>
  <c r="AC47" i="37"/>
  <c r="AA47" i="37" s="1"/>
  <c r="S47" i="37"/>
  <c r="Y47" i="37" s="1"/>
  <c r="AC47" i="36"/>
  <c r="C69" i="36" s="1"/>
  <c r="AC47" i="35"/>
  <c r="S47" i="35"/>
  <c r="Y47" i="35" s="1"/>
  <c r="AC47" i="34"/>
  <c r="AB47" i="34" s="1"/>
  <c r="AA47" i="34"/>
  <c r="AC47" i="32"/>
  <c r="AA47" i="32"/>
  <c r="AC47" i="30"/>
  <c r="AA47" i="30"/>
  <c r="AC47" i="27"/>
  <c r="S47" i="27"/>
  <c r="AD47" i="27" s="1"/>
  <c r="AC47" i="26"/>
  <c r="AA47" i="26"/>
  <c r="AC47" i="1"/>
  <c r="C20" i="45"/>
  <c r="C21" i="45" s="1"/>
  <c r="G21" i="45" s="1"/>
  <c r="K21" i="45" s="1"/>
  <c r="O21" i="45" s="1"/>
  <c r="C43" i="45" s="1"/>
  <c r="G43" i="45" s="1"/>
  <c r="K43" i="45" s="1"/>
  <c r="O43" i="45" s="1"/>
  <c r="C66" i="45" s="1"/>
  <c r="G66" i="45" s="1"/>
  <c r="K66" i="45" s="1"/>
  <c r="D20" i="45"/>
  <c r="E20" i="45"/>
  <c r="F20" i="45"/>
  <c r="G20" i="45"/>
  <c r="H20" i="45"/>
  <c r="I20" i="45"/>
  <c r="J20" i="45"/>
  <c r="K20" i="45"/>
  <c r="L20" i="45"/>
  <c r="M20" i="45"/>
  <c r="N20" i="45"/>
  <c r="O20" i="45"/>
  <c r="P20" i="45"/>
  <c r="Q20" i="45"/>
  <c r="R20" i="45"/>
  <c r="D21" i="45"/>
  <c r="E21" i="45"/>
  <c r="F21" i="45"/>
  <c r="H21" i="45"/>
  <c r="L21" i="45" s="1"/>
  <c r="P21" i="45" s="1"/>
  <c r="D43" i="45" s="1"/>
  <c r="H43" i="45" s="1"/>
  <c r="I21" i="45"/>
  <c r="J21" i="45"/>
  <c r="M21" i="45"/>
  <c r="Q21" i="45" s="1"/>
  <c r="E43" i="45" s="1"/>
  <c r="I43" i="45" s="1"/>
  <c r="M43" i="45" s="1"/>
  <c r="Q43" i="45" s="1"/>
  <c r="E66" i="45" s="1"/>
  <c r="I66" i="45" s="1"/>
  <c r="M66" i="45" s="1"/>
  <c r="A25" i="45"/>
  <c r="B25" i="45"/>
  <c r="B47" i="45" s="1"/>
  <c r="A26" i="45"/>
  <c r="A27" i="45"/>
  <c r="A28" i="45"/>
  <c r="A29" i="45"/>
  <c r="A30" i="45"/>
  <c r="A31" i="45"/>
  <c r="A32" i="45"/>
  <c r="A33" i="45"/>
  <c r="A34" i="45"/>
  <c r="A35" i="45"/>
  <c r="A36" i="45"/>
  <c r="A37" i="45"/>
  <c r="A38" i="45"/>
  <c r="A39" i="45"/>
  <c r="C42" i="45"/>
  <c r="D42" i="45"/>
  <c r="E42" i="45"/>
  <c r="F42" i="45"/>
  <c r="G42" i="45"/>
  <c r="H42" i="45"/>
  <c r="I42" i="45"/>
  <c r="J42" i="45"/>
  <c r="K42" i="45"/>
  <c r="L42" i="45"/>
  <c r="M42" i="45"/>
  <c r="N42" i="45"/>
  <c r="O42" i="45"/>
  <c r="P42" i="45"/>
  <c r="Q42" i="45"/>
  <c r="R42" i="45"/>
  <c r="L43" i="45"/>
  <c r="P43" i="45" s="1"/>
  <c r="AA46" i="45"/>
  <c r="A47" i="45"/>
  <c r="U47" i="45"/>
  <c r="V47" i="45"/>
  <c r="Z47" i="45"/>
  <c r="U48" i="45"/>
  <c r="U49" i="45"/>
  <c r="U50" i="45"/>
  <c r="U51" i="45"/>
  <c r="U52" i="45"/>
  <c r="U53" i="45"/>
  <c r="U54" i="45"/>
  <c r="U55" i="45"/>
  <c r="U56" i="45"/>
  <c r="U57" i="45"/>
  <c r="U58" i="45"/>
  <c r="U59" i="45"/>
  <c r="U60" i="45"/>
  <c r="U61" i="45"/>
  <c r="O63" i="45"/>
  <c r="Y69" i="45" s="1"/>
  <c r="Q63" i="45"/>
  <c r="S63" i="45" s="1"/>
  <c r="C65" i="45"/>
  <c r="D65" i="45"/>
  <c r="E65" i="45"/>
  <c r="F65" i="45"/>
  <c r="N66" i="45"/>
  <c r="Q67" i="45"/>
  <c r="AD47" i="37"/>
  <c r="AD47" i="35"/>
  <c r="AD47" i="26"/>
  <c r="S47" i="22"/>
  <c r="Y47" i="22" s="1"/>
  <c r="AA46" i="22"/>
  <c r="Q63" i="22"/>
  <c r="X69" i="22" s="1"/>
  <c r="O63" i="22"/>
  <c r="Y69" i="22" s="1"/>
  <c r="AC47" i="22"/>
  <c r="C69" i="22" s="1"/>
  <c r="AB47" i="22"/>
  <c r="Z47" i="22"/>
  <c r="U61" i="22"/>
  <c r="U60" i="22"/>
  <c r="U59" i="22"/>
  <c r="U58" i="22"/>
  <c r="U55" i="22"/>
  <c r="U54" i="22"/>
  <c r="U53" i="22"/>
  <c r="U52" i="22"/>
  <c r="U51" i="22"/>
  <c r="U50" i="22"/>
  <c r="U49" i="22"/>
  <c r="U48" i="22"/>
  <c r="A47" i="22"/>
  <c r="U47" i="22"/>
  <c r="V47" i="22"/>
  <c r="A33" i="22"/>
  <c r="A32" i="22"/>
  <c r="A25" i="22"/>
  <c r="A26" i="22"/>
  <c r="B25" i="22"/>
  <c r="B47" i="22"/>
  <c r="A39" i="22"/>
  <c r="A38" i="22"/>
  <c r="A31" i="22"/>
  <c r="A30" i="22"/>
  <c r="A29" i="22"/>
  <c r="A28" i="22"/>
  <c r="A27" i="22"/>
  <c r="F20" i="22"/>
  <c r="F21" i="22"/>
  <c r="E20" i="22"/>
  <c r="E21" i="22" s="1"/>
  <c r="D20" i="22"/>
  <c r="D21" i="22" s="1"/>
  <c r="H21" i="22" s="1"/>
  <c r="L21" i="22" s="1"/>
  <c r="P21" i="22" s="1"/>
  <c r="D43" i="22" s="1"/>
  <c r="H43" i="22" s="1"/>
  <c r="L43" i="22" s="1"/>
  <c r="P43" i="22" s="1"/>
  <c r="D66" i="22" s="1"/>
  <c r="H66" i="22" s="1"/>
  <c r="L66" i="22" s="1"/>
  <c r="C20" i="22"/>
  <c r="C21" i="22"/>
  <c r="G21" i="22" s="1"/>
  <c r="K21" i="22" s="1"/>
  <c r="O21" i="22" s="1"/>
  <c r="C43" i="22" s="1"/>
  <c r="G43" i="22" s="1"/>
  <c r="K43" i="22" s="1"/>
  <c r="O43" i="22" s="1"/>
  <c r="C66" i="22" s="1"/>
  <c r="G66" i="22" s="1"/>
  <c r="K66" i="22" s="1"/>
  <c r="G20" i="22"/>
  <c r="R42" i="22"/>
  <c r="J20" i="22"/>
  <c r="J21" i="22"/>
  <c r="N21" i="22" s="1"/>
  <c r="R21" i="22" s="1"/>
  <c r="F43" i="22" s="1"/>
  <c r="J43" i="22" s="1"/>
  <c r="N43" i="22" s="1"/>
  <c r="R43" i="22" s="1"/>
  <c r="F66" i="22" s="1"/>
  <c r="J66" i="22" s="1"/>
  <c r="N20" i="22"/>
  <c r="R20" i="22"/>
  <c r="F42" i="22"/>
  <c r="J42" i="22"/>
  <c r="N42" i="22"/>
  <c r="F65" i="22"/>
  <c r="Q42" i="22"/>
  <c r="I20" i="22"/>
  <c r="M20" i="22"/>
  <c r="Q20" i="22"/>
  <c r="E42" i="22"/>
  <c r="I42" i="22"/>
  <c r="M42" i="22"/>
  <c r="E65" i="22"/>
  <c r="P42" i="22"/>
  <c r="H20" i="22"/>
  <c r="L20" i="22"/>
  <c r="P20" i="22"/>
  <c r="D42" i="22"/>
  <c r="H42" i="22"/>
  <c r="L42" i="22"/>
  <c r="D65" i="22"/>
  <c r="O42" i="22"/>
  <c r="K20" i="22"/>
  <c r="O20" i="22"/>
  <c r="C42" i="22"/>
  <c r="G42" i="22"/>
  <c r="K42" i="22"/>
  <c r="C65" i="22"/>
  <c r="N66" i="22"/>
  <c r="AA46" i="1"/>
  <c r="Q63" i="1"/>
  <c r="O63" i="1"/>
  <c r="X69" i="1"/>
  <c r="Y69" i="1"/>
  <c r="V47" i="1"/>
  <c r="U61" i="1"/>
  <c r="U60" i="1"/>
  <c r="U59" i="1"/>
  <c r="U58" i="1"/>
  <c r="U57" i="1"/>
  <c r="U56" i="1"/>
  <c r="U55" i="1"/>
  <c r="U54" i="1"/>
  <c r="U53" i="1"/>
  <c r="U49" i="1"/>
  <c r="U48" i="1"/>
  <c r="A47" i="1"/>
  <c r="U47" i="1" s="1"/>
  <c r="A36" i="1"/>
  <c r="A34" i="1"/>
  <c r="A33" i="1"/>
  <c r="A32" i="1"/>
  <c r="A25" i="1"/>
  <c r="A26" i="1"/>
  <c r="B25" i="1"/>
  <c r="B47" i="1" s="1"/>
  <c r="A39" i="1"/>
  <c r="A38" i="1"/>
  <c r="A37" i="1"/>
  <c r="A31" i="1"/>
  <c r="A30" i="1"/>
  <c r="A29" i="1"/>
  <c r="A28" i="1"/>
  <c r="A27" i="1"/>
  <c r="F20" i="1"/>
  <c r="F21" i="1"/>
  <c r="J21" i="1" s="1"/>
  <c r="E20" i="1"/>
  <c r="E21" i="1" s="1"/>
  <c r="I21" i="1" s="1"/>
  <c r="D20" i="1"/>
  <c r="D21" i="1"/>
  <c r="H21" i="1" s="1"/>
  <c r="L21" i="1" s="1"/>
  <c r="P21" i="1" s="1"/>
  <c r="D43" i="1" s="1"/>
  <c r="H43" i="1" s="1"/>
  <c r="L43" i="1" s="1"/>
  <c r="P43" i="1" s="1"/>
  <c r="D66" i="1" s="1"/>
  <c r="H66" i="1" s="1"/>
  <c r="L66" i="1" s="1"/>
  <c r="C20" i="1"/>
  <c r="C21" i="1" s="1"/>
  <c r="G21" i="1" s="1"/>
  <c r="K21" i="1" s="1"/>
  <c r="O21" i="1" s="1"/>
  <c r="C43" i="1" s="1"/>
  <c r="G43" i="1" s="1"/>
  <c r="K43" i="1" s="1"/>
  <c r="O43" i="1" s="1"/>
  <c r="C66" i="1" s="1"/>
  <c r="G66" i="1" s="1"/>
  <c r="K66" i="1" s="1"/>
  <c r="R65" i="1"/>
  <c r="S64" i="1"/>
  <c r="G20" i="1"/>
  <c r="R42" i="1"/>
  <c r="J20" i="1"/>
  <c r="N20" i="1"/>
  <c r="N21" i="1"/>
  <c r="R21" i="1" s="1"/>
  <c r="R20" i="1"/>
  <c r="F42" i="1"/>
  <c r="F43" i="1"/>
  <c r="J42" i="1"/>
  <c r="J43" i="1"/>
  <c r="N43" i="1" s="1"/>
  <c r="R43" i="1" s="1"/>
  <c r="F66" i="1" s="1"/>
  <c r="J66" i="1" s="1"/>
  <c r="N42" i="1"/>
  <c r="F65" i="1"/>
  <c r="Q42" i="1"/>
  <c r="I20" i="1"/>
  <c r="M20" i="1"/>
  <c r="M21" i="1"/>
  <c r="Q21" i="1" s="1"/>
  <c r="E43" i="1" s="1"/>
  <c r="I43" i="1" s="1"/>
  <c r="M43" i="1" s="1"/>
  <c r="Q43" i="1" s="1"/>
  <c r="E66" i="1" s="1"/>
  <c r="I66" i="1" s="1"/>
  <c r="M66" i="1" s="1"/>
  <c r="Q20" i="1"/>
  <c r="E42" i="1"/>
  <c r="I42" i="1"/>
  <c r="M42" i="1"/>
  <c r="E65" i="1"/>
  <c r="P42" i="1"/>
  <c r="H20" i="1"/>
  <c r="L20" i="1"/>
  <c r="P20" i="1"/>
  <c r="D42" i="1"/>
  <c r="H42" i="1"/>
  <c r="L42" i="1"/>
  <c r="D65" i="1"/>
  <c r="O42" i="1"/>
  <c r="K20" i="1"/>
  <c r="O20" i="1"/>
  <c r="C42" i="1"/>
  <c r="G42" i="1"/>
  <c r="K42" i="1"/>
  <c r="C65" i="1"/>
  <c r="Q67" i="1"/>
  <c r="AA46" i="27"/>
  <c r="Q63" i="27"/>
  <c r="O63" i="27"/>
  <c r="B63" i="27"/>
  <c r="W69" i="27"/>
  <c r="AB47" i="27"/>
  <c r="Z47" i="27"/>
  <c r="V47" i="27"/>
  <c r="U61" i="27"/>
  <c r="U60" i="27"/>
  <c r="U59" i="27"/>
  <c r="U58" i="27"/>
  <c r="U57" i="27"/>
  <c r="U56" i="27"/>
  <c r="U55" i="27"/>
  <c r="U54" i="27"/>
  <c r="U53" i="27"/>
  <c r="U52" i="27"/>
  <c r="U51" i="27"/>
  <c r="U50" i="27"/>
  <c r="U49" i="27"/>
  <c r="U48" i="27"/>
  <c r="A47" i="27"/>
  <c r="U47" i="27"/>
  <c r="A36" i="27"/>
  <c r="A35" i="27"/>
  <c r="A34" i="27"/>
  <c r="A33" i="27"/>
  <c r="A32" i="27"/>
  <c r="A25" i="27"/>
  <c r="A26" i="27"/>
  <c r="B25" i="27"/>
  <c r="B47" i="27"/>
  <c r="A39" i="27"/>
  <c r="A38" i="27"/>
  <c r="A37" i="27"/>
  <c r="A31" i="27"/>
  <c r="A30" i="27"/>
  <c r="A29" i="27"/>
  <c r="A28" i="27"/>
  <c r="A27" i="27"/>
  <c r="F20" i="27"/>
  <c r="F21" i="27" s="1"/>
  <c r="J21" i="27" s="1"/>
  <c r="N21" i="27" s="1"/>
  <c r="R21" i="27" s="1"/>
  <c r="F43" i="27" s="1"/>
  <c r="J43" i="27" s="1"/>
  <c r="N43" i="27" s="1"/>
  <c r="R43" i="27" s="1"/>
  <c r="F66" i="27" s="1"/>
  <c r="J66" i="27" s="1"/>
  <c r="E20" i="27"/>
  <c r="E21" i="27"/>
  <c r="D20" i="27"/>
  <c r="D21" i="27" s="1"/>
  <c r="C20" i="27"/>
  <c r="C21" i="27"/>
  <c r="G21" i="27" s="1"/>
  <c r="K21" i="27" s="1"/>
  <c r="O21" i="27" s="1"/>
  <c r="C43" i="27" s="1"/>
  <c r="G43" i="27" s="1"/>
  <c r="K43" i="27" s="1"/>
  <c r="O43" i="27" s="1"/>
  <c r="C66" i="27" s="1"/>
  <c r="G66" i="27" s="1"/>
  <c r="K66" i="27" s="1"/>
  <c r="G20" i="27"/>
  <c r="C69" i="27"/>
  <c r="R42" i="27"/>
  <c r="J20" i="27"/>
  <c r="N20" i="27"/>
  <c r="R20" i="27"/>
  <c r="F42" i="27"/>
  <c r="J42" i="27"/>
  <c r="N42" i="27"/>
  <c r="F65" i="27"/>
  <c r="Q42" i="27"/>
  <c r="I20" i="27"/>
  <c r="I21" i="27"/>
  <c r="M21" i="27" s="1"/>
  <c r="Q21" i="27" s="1"/>
  <c r="E43" i="27" s="1"/>
  <c r="I43" i="27" s="1"/>
  <c r="M43" i="27" s="1"/>
  <c r="Q43" i="27" s="1"/>
  <c r="E66" i="27" s="1"/>
  <c r="I66" i="27" s="1"/>
  <c r="M66" i="27" s="1"/>
  <c r="M20" i="27"/>
  <c r="Q20" i="27"/>
  <c r="E42" i="27"/>
  <c r="I42" i="27"/>
  <c r="M42" i="27"/>
  <c r="E65" i="27"/>
  <c r="P42" i="27"/>
  <c r="H20" i="27"/>
  <c r="H21" i="27"/>
  <c r="L21" i="27" s="1"/>
  <c r="P21" i="27" s="1"/>
  <c r="D43" i="27" s="1"/>
  <c r="H43" i="27" s="1"/>
  <c r="L43" i="27" s="1"/>
  <c r="P43" i="27" s="1"/>
  <c r="D66" i="27" s="1"/>
  <c r="H66" i="27" s="1"/>
  <c r="L66" i="27" s="1"/>
  <c r="L20" i="27"/>
  <c r="P20" i="27"/>
  <c r="D42" i="27"/>
  <c r="H42" i="27"/>
  <c r="L42" i="27"/>
  <c r="D65" i="27"/>
  <c r="O42" i="27"/>
  <c r="K20" i="27"/>
  <c r="O20" i="27"/>
  <c r="C42" i="27"/>
  <c r="G42" i="27"/>
  <c r="K42" i="27"/>
  <c r="C65" i="27"/>
  <c r="Q67" i="27"/>
  <c r="N66" i="27"/>
  <c r="AA46" i="26"/>
  <c r="Q63" i="26"/>
  <c r="S63" i="26" s="1"/>
  <c r="O63" i="26"/>
  <c r="X69" i="26"/>
  <c r="Y69" i="26"/>
  <c r="B63" i="26"/>
  <c r="W69" i="26" s="1"/>
  <c r="AB47" i="26"/>
  <c r="Z47" i="26"/>
  <c r="V47" i="26"/>
  <c r="U61" i="26"/>
  <c r="U60" i="26"/>
  <c r="U59" i="26"/>
  <c r="U58" i="26"/>
  <c r="U57" i="26"/>
  <c r="U56" i="26"/>
  <c r="U55" i="26"/>
  <c r="U54" i="26"/>
  <c r="U53" i="26"/>
  <c r="U52" i="26"/>
  <c r="U51" i="26"/>
  <c r="U50" i="26"/>
  <c r="U49" i="26"/>
  <c r="U48" i="26"/>
  <c r="A47" i="26"/>
  <c r="U47" i="26"/>
  <c r="A34" i="26"/>
  <c r="A33" i="26"/>
  <c r="A25" i="26"/>
  <c r="A26" i="26"/>
  <c r="B25" i="26"/>
  <c r="B47" i="26"/>
  <c r="A31" i="26"/>
  <c r="A30" i="26"/>
  <c r="A29" i="26"/>
  <c r="A28" i="26"/>
  <c r="A27" i="26"/>
  <c r="F20" i="26"/>
  <c r="F21" i="26" s="1"/>
  <c r="J21" i="26" s="1"/>
  <c r="N21" i="26" s="1"/>
  <c r="R21" i="26" s="1"/>
  <c r="F43" i="26" s="1"/>
  <c r="J43" i="26" s="1"/>
  <c r="N43" i="26" s="1"/>
  <c r="R43" i="26" s="1"/>
  <c r="F66" i="26" s="1"/>
  <c r="J66" i="26" s="1"/>
  <c r="E20" i="26"/>
  <c r="E21" i="26"/>
  <c r="I21" i="26" s="1"/>
  <c r="M21" i="26" s="1"/>
  <c r="Q21" i="26" s="1"/>
  <c r="E43" i="26" s="1"/>
  <c r="I43" i="26" s="1"/>
  <c r="M43" i="26" s="1"/>
  <c r="Q43" i="26" s="1"/>
  <c r="E66" i="26" s="1"/>
  <c r="I66" i="26" s="1"/>
  <c r="M66" i="26" s="1"/>
  <c r="D20" i="26"/>
  <c r="D21" i="26" s="1"/>
  <c r="H21" i="26" s="1"/>
  <c r="L21" i="26" s="1"/>
  <c r="P21" i="26" s="1"/>
  <c r="D43" i="26" s="1"/>
  <c r="H43" i="26" s="1"/>
  <c r="L43" i="26" s="1"/>
  <c r="P43" i="26" s="1"/>
  <c r="D66" i="26" s="1"/>
  <c r="H66" i="26" s="1"/>
  <c r="L66" i="26" s="1"/>
  <c r="C20" i="26"/>
  <c r="C21" i="26"/>
  <c r="G21" i="26" s="1"/>
  <c r="K21" i="26" s="1"/>
  <c r="O21" i="26" s="1"/>
  <c r="C43" i="26" s="1"/>
  <c r="G43" i="26" s="1"/>
  <c r="K43" i="26" s="1"/>
  <c r="O43" i="26" s="1"/>
  <c r="C66" i="26" s="1"/>
  <c r="G66" i="26" s="1"/>
  <c r="K66" i="26" s="1"/>
  <c r="R65" i="26"/>
  <c r="S64" i="26"/>
  <c r="G20" i="26"/>
  <c r="R42" i="26"/>
  <c r="J20" i="26"/>
  <c r="N20" i="26"/>
  <c r="R20" i="26"/>
  <c r="F42" i="26"/>
  <c r="J42" i="26"/>
  <c r="N42" i="26"/>
  <c r="F65" i="26"/>
  <c r="Q42" i="26"/>
  <c r="I20" i="26"/>
  <c r="M20" i="26"/>
  <c r="Q20" i="26"/>
  <c r="E42" i="26"/>
  <c r="I42" i="26"/>
  <c r="M42" i="26"/>
  <c r="E65" i="26"/>
  <c r="P42" i="26"/>
  <c r="H20" i="26"/>
  <c r="L20" i="26"/>
  <c r="P20" i="26"/>
  <c r="D42" i="26"/>
  <c r="H42" i="26"/>
  <c r="L42" i="26"/>
  <c r="D65" i="26"/>
  <c r="O42" i="26"/>
  <c r="K20" i="26"/>
  <c r="O20" i="26"/>
  <c r="C42" i="26"/>
  <c r="G42" i="26"/>
  <c r="K42" i="26"/>
  <c r="C65" i="26"/>
  <c r="Q67" i="26"/>
  <c r="N66" i="26"/>
  <c r="AA46" i="30"/>
  <c r="Q63" i="30"/>
  <c r="S63" i="30" s="1"/>
  <c r="O63" i="30"/>
  <c r="X69" i="30"/>
  <c r="Y69" i="30"/>
  <c r="B63" i="30"/>
  <c r="W69" i="30" s="1"/>
  <c r="Z47" i="30"/>
  <c r="V47" i="30"/>
  <c r="U61" i="30"/>
  <c r="U60" i="30"/>
  <c r="U59" i="30"/>
  <c r="U58" i="30"/>
  <c r="U57" i="30"/>
  <c r="U56" i="30"/>
  <c r="U55" i="30"/>
  <c r="U54" i="30"/>
  <c r="U53" i="30"/>
  <c r="U50" i="30"/>
  <c r="U49" i="30"/>
  <c r="U48" i="30"/>
  <c r="A47" i="30"/>
  <c r="U47" i="30" s="1"/>
  <c r="A36" i="30"/>
  <c r="A35" i="30"/>
  <c r="A34" i="30"/>
  <c r="A33" i="30"/>
  <c r="A32" i="30"/>
  <c r="A25" i="30"/>
  <c r="A26" i="30"/>
  <c r="B25" i="30"/>
  <c r="B47" i="30" s="1"/>
  <c r="A39" i="30"/>
  <c r="A38" i="30"/>
  <c r="A37" i="30"/>
  <c r="A31" i="30"/>
  <c r="A30" i="30"/>
  <c r="A29" i="30"/>
  <c r="A28" i="30"/>
  <c r="A27" i="30"/>
  <c r="F20" i="30"/>
  <c r="F21" i="30"/>
  <c r="J21" i="30" s="1"/>
  <c r="E20" i="30"/>
  <c r="E21" i="30" s="1"/>
  <c r="I21" i="30" s="1"/>
  <c r="M21" i="30" s="1"/>
  <c r="Q21" i="30" s="1"/>
  <c r="E43" i="30" s="1"/>
  <c r="I43" i="30" s="1"/>
  <c r="M43" i="30" s="1"/>
  <c r="Q43" i="30" s="1"/>
  <c r="E66" i="30" s="1"/>
  <c r="I66" i="30" s="1"/>
  <c r="M66" i="30" s="1"/>
  <c r="D20" i="30"/>
  <c r="D21" i="30"/>
  <c r="C20" i="30"/>
  <c r="C21" i="30" s="1"/>
  <c r="S64" i="30"/>
  <c r="G20" i="30"/>
  <c r="G21" i="30"/>
  <c r="R42" i="30"/>
  <c r="J20" i="30"/>
  <c r="N20" i="30"/>
  <c r="N21" i="30"/>
  <c r="R20" i="30"/>
  <c r="F42" i="30"/>
  <c r="J42" i="30"/>
  <c r="N42" i="30"/>
  <c r="F65" i="30"/>
  <c r="Q42" i="30"/>
  <c r="I20" i="30"/>
  <c r="M20" i="30"/>
  <c r="Q20" i="30"/>
  <c r="E42" i="30"/>
  <c r="I42" i="30"/>
  <c r="M42" i="30"/>
  <c r="E65" i="30"/>
  <c r="P42" i="30"/>
  <c r="H20" i="30"/>
  <c r="H21" i="30"/>
  <c r="L21" i="30" s="1"/>
  <c r="P21" i="30" s="1"/>
  <c r="D43" i="30" s="1"/>
  <c r="H43" i="30" s="1"/>
  <c r="L43" i="30" s="1"/>
  <c r="P43" i="30" s="1"/>
  <c r="D66" i="30" s="1"/>
  <c r="H66" i="30" s="1"/>
  <c r="L66" i="30" s="1"/>
  <c r="L20" i="30"/>
  <c r="P20" i="30"/>
  <c r="D42" i="30"/>
  <c r="H42" i="30"/>
  <c r="L42" i="30"/>
  <c r="D65" i="30"/>
  <c r="O42" i="30"/>
  <c r="K20" i="30"/>
  <c r="O20" i="30"/>
  <c r="C42" i="30"/>
  <c r="G42" i="30"/>
  <c r="K42" i="30"/>
  <c r="C65" i="30"/>
  <c r="Q67" i="30"/>
  <c r="N66" i="30"/>
  <c r="AA46" i="28"/>
  <c r="AB47" i="28"/>
  <c r="Z47" i="28"/>
  <c r="V47" i="28"/>
  <c r="U60" i="28"/>
  <c r="U59" i="28"/>
  <c r="U58" i="28"/>
  <c r="U57" i="28"/>
  <c r="U56" i="28"/>
  <c r="U55" i="28"/>
  <c r="U54" i="28"/>
  <c r="U53" i="28"/>
  <c r="U52" i="28"/>
  <c r="U51" i="28"/>
  <c r="U50" i="28"/>
  <c r="U49" i="28"/>
  <c r="U48" i="28"/>
  <c r="A47" i="28"/>
  <c r="U47" i="28"/>
  <c r="A36" i="28"/>
  <c r="A35" i="28"/>
  <c r="A34" i="28"/>
  <c r="A33" i="28"/>
  <c r="A32" i="28"/>
  <c r="A25" i="28"/>
  <c r="A26" i="28"/>
  <c r="B25" i="28"/>
  <c r="B47" i="28"/>
  <c r="A39" i="28"/>
  <c r="A38" i="28"/>
  <c r="A37" i="28"/>
  <c r="A31" i="28"/>
  <c r="A30" i="28"/>
  <c r="A29" i="28"/>
  <c r="A28" i="28"/>
  <c r="A27" i="28"/>
  <c r="F20" i="28"/>
  <c r="F21" i="28"/>
  <c r="E20" i="28"/>
  <c r="E21" i="28"/>
  <c r="I21" i="28" s="1"/>
  <c r="M21" i="28" s="1"/>
  <c r="Q21" i="28" s="1"/>
  <c r="E43" i="28" s="1"/>
  <c r="I43" i="28" s="1"/>
  <c r="M43" i="28" s="1"/>
  <c r="Q43" i="28" s="1"/>
  <c r="E66" i="28" s="1"/>
  <c r="I66" i="28" s="1"/>
  <c r="M66" i="28" s="1"/>
  <c r="D20" i="28"/>
  <c r="D21" i="28"/>
  <c r="H21" i="28" s="1"/>
  <c r="L21" i="28" s="1"/>
  <c r="C20" i="28"/>
  <c r="C21" i="28" s="1"/>
  <c r="G21" i="28" s="1"/>
  <c r="K21" i="28" s="1"/>
  <c r="O21" i="28" s="1"/>
  <c r="C43" i="28" s="1"/>
  <c r="G43" i="28" s="1"/>
  <c r="K43" i="28" s="1"/>
  <c r="O43" i="28" s="1"/>
  <c r="C66" i="28" s="1"/>
  <c r="G66" i="28" s="1"/>
  <c r="K66" i="28" s="1"/>
  <c r="G20" i="28"/>
  <c r="C69" i="28"/>
  <c r="R42" i="28"/>
  <c r="J20" i="28"/>
  <c r="J21" i="28"/>
  <c r="N21" i="28" s="1"/>
  <c r="N20" i="28"/>
  <c r="R20" i="28"/>
  <c r="R21" i="28"/>
  <c r="F42" i="28"/>
  <c r="F43" i="28"/>
  <c r="J43" i="28" s="1"/>
  <c r="N43" i="28" s="1"/>
  <c r="R43" i="28" s="1"/>
  <c r="F66" i="28" s="1"/>
  <c r="J66" i="28" s="1"/>
  <c r="J42" i="28"/>
  <c r="N42" i="28"/>
  <c r="F65" i="28"/>
  <c r="Q42" i="28"/>
  <c r="I20" i="28"/>
  <c r="M20" i="28"/>
  <c r="Q20" i="28"/>
  <c r="E42" i="28"/>
  <c r="I42" i="28"/>
  <c r="M42" i="28"/>
  <c r="E65" i="28"/>
  <c r="P42" i="28"/>
  <c r="H20" i="28"/>
  <c r="L20" i="28"/>
  <c r="P20" i="28"/>
  <c r="P21" i="28"/>
  <c r="D42" i="28"/>
  <c r="H42" i="28"/>
  <c r="L42" i="28"/>
  <c r="D65" i="28"/>
  <c r="O42" i="28"/>
  <c r="K20" i="28"/>
  <c r="O20" i="28"/>
  <c r="C42" i="28"/>
  <c r="G42" i="28"/>
  <c r="K42" i="28"/>
  <c r="C65" i="28"/>
  <c r="Q67" i="28"/>
  <c r="N66" i="28"/>
  <c r="S63" i="28"/>
  <c r="AA46" i="32"/>
  <c r="Q63" i="32"/>
  <c r="S63" i="32" s="1"/>
  <c r="O63" i="32"/>
  <c r="X69" i="32"/>
  <c r="Y69" i="32"/>
  <c r="B63" i="32"/>
  <c r="W69" i="32"/>
  <c r="AB47" i="32"/>
  <c r="V47" i="32"/>
  <c r="U61" i="32"/>
  <c r="U60" i="32"/>
  <c r="U59" i="32"/>
  <c r="U58" i="32"/>
  <c r="U57" i="32"/>
  <c r="U56" i="32"/>
  <c r="U55" i="32"/>
  <c r="U54" i="32"/>
  <c r="U53" i="32"/>
  <c r="U52" i="32"/>
  <c r="U51" i="32"/>
  <c r="U50" i="32"/>
  <c r="U49" i="32"/>
  <c r="U48" i="32"/>
  <c r="A47" i="32"/>
  <c r="U47" i="32"/>
  <c r="A36" i="32"/>
  <c r="A35" i="32"/>
  <c r="A34" i="32"/>
  <c r="A33" i="32"/>
  <c r="A32" i="32"/>
  <c r="A25" i="32"/>
  <c r="A26" i="32"/>
  <c r="B25" i="32"/>
  <c r="B47" i="32" s="1"/>
  <c r="A39" i="32"/>
  <c r="A38" i="32"/>
  <c r="A37" i="32"/>
  <c r="A31" i="32"/>
  <c r="A30" i="32"/>
  <c r="A29" i="32"/>
  <c r="A28" i="32"/>
  <c r="A27" i="32"/>
  <c r="F20" i="32"/>
  <c r="F21" i="32"/>
  <c r="J21" i="32" s="1"/>
  <c r="E20" i="32"/>
  <c r="E21" i="32" s="1"/>
  <c r="I21" i="32" s="1"/>
  <c r="M21" i="32" s="1"/>
  <c r="Q21" i="32" s="1"/>
  <c r="E43" i="32" s="1"/>
  <c r="I43" i="32" s="1"/>
  <c r="M43" i="32" s="1"/>
  <c r="Q43" i="32" s="1"/>
  <c r="E66" i="32" s="1"/>
  <c r="I66" i="32" s="1"/>
  <c r="M66" i="32" s="1"/>
  <c r="D20" i="32"/>
  <c r="D21" i="32" s="1"/>
  <c r="H21" i="32" s="1"/>
  <c r="L21" i="32" s="1"/>
  <c r="P21" i="32" s="1"/>
  <c r="D43" i="32" s="1"/>
  <c r="H43" i="32" s="1"/>
  <c r="L43" i="32" s="1"/>
  <c r="P43" i="32" s="1"/>
  <c r="D66" i="32" s="1"/>
  <c r="H66" i="32" s="1"/>
  <c r="L66" i="32" s="1"/>
  <c r="C20" i="32"/>
  <c r="C21" i="32" s="1"/>
  <c r="R65" i="32"/>
  <c r="S64" i="32"/>
  <c r="G20" i="32"/>
  <c r="G21" i="32"/>
  <c r="R42" i="32"/>
  <c r="J20" i="32"/>
  <c r="N20" i="32"/>
  <c r="N21" i="32"/>
  <c r="R20" i="32"/>
  <c r="F42" i="32"/>
  <c r="J42" i="32"/>
  <c r="N42" i="32"/>
  <c r="F65" i="32"/>
  <c r="Q42" i="32"/>
  <c r="I20" i="32"/>
  <c r="M20" i="32"/>
  <c r="Q20" i="32"/>
  <c r="E42" i="32"/>
  <c r="I42" i="32"/>
  <c r="M42" i="32"/>
  <c r="E65" i="32"/>
  <c r="P42" i="32"/>
  <c r="H20" i="32"/>
  <c r="L20" i="32"/>
  <c r="P20" i="32"/>
  <c r="D42" i="32"/>
  <c r="H42" i="32"/>
  <c r="L42" i="32"/>
  <c r="D65" i="32"/>
  <c r="O42" i="32"/>
  <c r="K20" i="32"/>
  <c r="O20" i="32"/>
  <c r="C42" i="32"/>
  <c r="K42" i="32"/>
  <c r="C65" i="32"/>
  <c r="Q67" i="32"/>
  <c r="AA46" i="34"/>
  <c r="Q63" i="34"/>
  <c r="O63" i="34"/>
  <c r="S63" i="34" s="1"/>
  <c r="X69" i="34"/>
  <c r="Y69" i="34"/>
  <c r="B63" i="34"/>
  <c r="W69" i="34" s="1"/>
  <c r="V47" i="34"/>
  <c r="U61" i="34"/>
  <c r="U60" i="34"/>
  <c r="U59" i="34"/>
  <c r="U58" i="34"/>
  <c r="U57" i="34"/>
  <c r="U56" i="34"/>
  <c r="U55" i="34"/>
  <c r="U54" i="34"/>
  <c r="U53" i="34"/>
  <c r="U52" i="34"/>
  <c r="U51" i="34"/>
  <c r="U50" i="34"/>
  <c r="U49" i="34"/>
  <c r="U48" i="34"/>
  <c r="A47" i="34"/>
  <c r="U47" i="34" s="1"/>
  <c r="A36" i="34"/>
  <c r="A35" i="34"/>
  <c r="A34" i="34"/>
  <c r="A33" i="34"/>
  <c r="A32" i="34"/>
  <c r="A25" i="34"/>
  <c r="A26" i="34"/>
  <c r="B25" i="34"/>
  <c r="B47" i="34" s="1"/>
  <c r="A39" i="34"/>
  <c r="A38" i="34"/>
  <c r="A37" i="34"/>
  <c r="A31" i="34"/>
  <c r="A30" i="34"/>
  <c r="A29" i="34"/>
  <c r="A28" i="34"/>
  <c r="A27" i="34"/>
  <c r="F20" i="34"/>
  <c r="F21" i="34" s="1"/>
  <c r="J21" i="34" s="1"/>
  <c r="N21" i="34" s="1"/>
  <c r="R21" i="34" s="1"/>
  <c r="F43" i="34" s="1"/>
  <c r="J43" i="34" s="1"/>
  <c r="N43" i="34" s="1"/>
  <c r="R43" i="34" s="1"/>
  <c r="F66" i="34" s="1"/>
  <c r="J66" i="34" s="1"/>
  <c r="E20" i="34"/>
  <c r="E21" i="34" s="1"/>
  <c r="D20" i="34"/>
  <c r="D21" i="34"/>
  <c r="C20" i="34"/>
  <c r="C21" i="34"/>
  <c r="R65" i="34"/>
  <c r="G20" i="34"/>
  <c r="G21" i="34"/>
  <c r="K21" i="34" s="1"/>
  <c r="C69" i="34"/>
  <c r="R42" i="34"/>
  <c r="J20" i="34"/>
  <c r="N20" i="34"/>
  <c r="R20" i="34"/>
  <c r="F42" i="34"/>
  <c r="J42" i="34"/>
  <c r="N42" i="34"/>
  <c r="F65" i="34"/>
  <c r="Q42" i="34"/>
  <c r="I20" i="34"/>
  <c r="I21" i="34"/>
  <c r="M20" i="34"/>
  <c r="M21" i="34"/>
  <c r="Q21" i="34" s="1"/>
  <c r="E43" i="34" s="1"/>
  <c r="I43" i="34" s="1"/>
  <c r="M43" i="34" s="1"/>
  <c r="Q43" i="34" s="1"/>
  <c r="E66" i="34" s="1"/>
  <c r="I66" i="34" s="1"/>
  <c r="M66" i="34" s="1"/>
  <c r="Q20" i="34"/>
  <c r="E42" i="34"/>
  <c r="I42" i="34"/>
  <c r="M42" i="34"/>
  <c r="E65" i="34"/>
  <c r="P42" i="34"/>
  <c r="H20" i="34"/>
  <c r="H21" i="34"/>
  <c r="L21" i="34" s="1"/>
  <c r="P21" i="34" s="1"/>
  <c r="D43" i="34" s="1"/>
  <c r="H43" i="34" s="1"/>
  <c r="L43" i="34" s="1"/>
  <c r="P43" i="34" s="1"/>
  <c r="D66" i="34" s="1"/>
  <c r="H66" i="34" s="1"/>
  <c r="L66" i="34" s="1"/>
  <c r="L20" i="34"/>
  <c r="P20" i="34"/>
  <c r="D42" i="34"/>
  <c r="H42" i="34"/>
  <c r="L42" i="34"/>
  <c r="D65" i="34"/>
  <c r="O42" i="34"/>
  <c r="K20" i="34"/>
  <c r="O20" i="34"/>
  <c r="O21" i="34"/>
  <c r="C42" i="34"/>
  <c r="C43" i="34"/>
  <c r="G43" i="34" s="1"/>
  <c r="K43" i="34" s="1"/>
  <c r="O43" i="34" s="1"/>
  <c r="C66" i="34" s="1"/>
  <c r="G66" i="34" s="1"/>
  <c r="K66" i="34" s="1"/>
  <c r="G42" i="34"/>
  <c r="K42" i="34"/>
  <c r="C65" i="34"/>
  <c r="Q67" i="34"/>
  <c r="N66" i="34"/>
  <c r="AA46" i="35"/>
  <c r="Q63" i="35"/>
  <c r="O63" i="35"/>
  <c r="S63" i="35" s="1"/>
  <c r="Y69" i="35"/>
  <c r="B63" i="35"/>
  <c r="W69" i="35"/>
  <c r="AB47" i="35"/>
  <c r="Z47" i="35"/>
  <c r="V47" i="35"/>
  <c r="U61" i="35"/>
  <c r="U60" i="35"/>
  <c r="U59" i="35"/>
  <c r="U58" i="35"/>
  <c r="U57" i="35"/>
  <c r="U56" i="35"/>
  <c r="U55" i="35"/>
  <c r="U54" i="35"/>
  <c r="U53" i="35"/>
  <c r="U52" i="35"/>
  <c r="U51" i="35"/>
  <c r="U50" i="35"/>
  <c r="U49" i="35"/>
  <c r="U48" i="35"/>
  <c r="A47" i="35"/>
  <c r="U47" i="35"/>
  <c r="A36" i="35"/>
  <c r="A35" i="35"/>
  <c r="A34" i="35"/>
  <c r="A32" i="35"/>
  <c r="A25" i="35"/>
  <c r="A26" i="35"/>
  <c r="B25" i="35"/>
  <c r="B47" i="35"/>
  <c r="A39" i="35"/>
  <c r="A38" i="35"/>
  <c r="A37" i="35"/>
  <c r="A31" i="35"/>
  <c r="A30" i="35"/>
  <c r="A29" i="35"/>
  <c r="A28" i="35"/>
  <c r="A27" i="35"/>
  <c r="F20" i="35"/>
  <c r="F21" i="35" s="1"/>
  <c r="J21" i="35" s="1"/>
  <c r="N21" i="35" s="1"/>
  <c r="R21" i="35" s="1"/>
  <c r="F43" i="35" s="1"/>
  <c r="J43" i="35" s="1"/>
  <c r="N43" i="35" s="1"/>
  <c r="R43" i="35" s="1"/>
  <c r="F66" i="35" s="1"/>
  <c r="J66" i="35" s="1"/>
  <c r="E20" i="35"/>
  <c r="E21" i="35"/>
  <c r="I21" i="35" s="1"/>
  <c r="D20" i="35"/>
  <c r="D21" i="35" s="1"/>
  <c r="H21" i="35" s="1"/>
  <c r="L21" i="35" s="1"/>
  <c r="P21" i="35" s="1"/>
  <c r="D43" i="35" s="1"/>
  <c r="H43" i="35" s="1"/>
  <c r="L43" i="35" s="1"/>
  <c r="P43" i="35" s="1"/>
  <c r="D66" i="35" s="1"/>
  <c r="H66" i="35" s="1"/>
  <c r="L66" i="35" s="1"/>
  <c r="C20" i="35"/>
  <c r="C21" i="35"/>
  <c r="S64" i="35"/>
  <c r="G20" i="35"/>
  <c r="G21" i="35"/>
  <c r="K21" i="35" s="1"/>
  <c r="O21" i="35" s="1"/>
  <c r="C43" i="35" s="1"/>
  <c r="G43" i="35" s="1"/>
  <c r="K43" i="35" s="1"/>
  <c r="O43" i="35" s="1"/>
  <c r="C66" i="35" s="1"/>
  <c r="G66" i="35" s="1"/>
  <c r="K66" i="35" s="1"/>
  <c r="C69" i="35"/>
  <c r="R42" i="35"/>
  <c r="J20" i="35"/>
  <c r="N20" i="35"/>
  <c r="R20" i="35"/>
  <c r="F42" i="35"/>
  <c r="J42" i="35"/>
  <c r="N42" i="35"/>
  <c r="F65" i="35"/>
  <c r="Q42" i="35"/>
  <c r="I20" i="35"/>
  <c r="M20" i="35"/>
  <c r="Q20" i="35"/>
  <c r="E42" i="35"/>
  <c r="I42" i="35"/>
  <c r="M42" i="35"/>
  <c r="E65" i="35"/>
  <c r="P42" i="35"/>
  <c r="H20" i="35"/>
  <c r="L20" i="35"/>
  <c r="P20" i="35"/>
  <c r="D42" i="35"/>
  <c r="H42" i="35"/>
  <c r="L42" i="35"/>
  <c r="D65" i="35"/>
  <c r="O42" i="35"/>
  <c r="K20" i="35"/>
  <c r="O20" i="35"/>
  <c r="C42" i="35"/>
  <c r="G42" i="35"/>
  <c r="K42" i="35"/>
  <c r="C65" i="35"/>
  <c r="Q67" i="35"/>
  <c r="N66" i="35"/>
  <c r="S65" i="35"/>
  <c r="H2" i="23"/>
  <c r="AA46" i="36"/>
  <c r="Q63" i="36"/>
  <c r="X69" i="36" s="1"/>
  <c r="O63" i="36"/>
  <c r="Y69" i="36"/>
  <c r="B63" i="36"/>
  <c r="W69" i="36"/>
  <c r="Z47" i="36"/>
  <c r="V47" i="36"/>
  <c r="U61" i="36"/>
  <c r="U60" i="36"/>
  <c r="U59" i="36"/>
  <c r="U58" i="36"/>
  <c r="U57" i="36"/>
  <c r="U56" i="36"/>
  <c r="U55" i="36"/>
  <c r="U54" i="36"/>
  <c r="U53" i="36"/>
  <c r="U52" i="36"/>
  <c r="U51" i="36"/>
  <c r="U50" i="36"/>
  <c r="U49" i="36"/>
  <c r="A47" i="36"/>
  <c r="U47" i="36"/>
  <c r="A36" i="36"/>
  <c r="A35" i="36"/>
  <c r="A34" i="36"/>
  <c r="A33" i="36"/>
  <c r="A32" i="36"/>
  <c r="A25" i="36"/>
  <c r="A26" i="36"/>
  <c r="B25" i="36"/>
  <c r="B47" i="36" s="1"/>
  <c r="A39" i="36"/>
  <c r="A38" i="36"/>
  <c r="A37" i="36"/>
  <c r="A31" i="36"/>
  <c r="A30" i="36"/>
  <c r="A29" i="36"/>
  <c r="A28" i="36"/>
  <c r="A27" i="36"/>
  <c r="E20" i="36"/>
  <c r="E21" i="36"/>
  <c r="I21" i="36" s="1"/>
  <c r="M21" i="36" s="1"/>
  <c r="Q21" i="36" s="1"/>
  <c r="E43" i="36" s="1"/>
  <c r="I43" i="36" s="1"/>
  <c r="M43" i="36" s="1"/>
  <c r="Q43" i="36" s="1"/>
  <c r="E66" i="36" s="1"/>
  <c r="I66" i="36" s="1"/>
  <c r="M66" i="36" s="1"/>
  <c r="D20" i="36"/>
  <c r="D21" i="36" s="1"/>
  <c r="H21" i="36" s="1"/>
  <c r="L21" i="36" s="1"/>
  <c r="P21" i="36" s="1"/>
  <c r="D43" i="36" s="1"/>
  <c r="H43" i="36" s="1"/>
  <c r="L43" i="36" s="1"/>
  <c r="P43" i="36" s="1"/>
  <c r="D66" i="36" s="1"/>
  <c r="H66" i="36" s="1"/>
  <c r="L66" i="36" s="1"/>
  <c r="C20" i="36"/>
  <c r="C21" i="36"/>
  <c r="G20" i="36"/>
  <c r="G21" i="36"/>
  <c r="K21" i="36" s="1"/>
  <c r="O21" i="36" s="1"/>
  <c r="C43" i="36" s="1"/>
  <c r="G43" i="36" s="1"/>
  <c r="K43" i="36" s="1"/>
  <c r="O43" i="36" s="1"/>
  <c r="C66" i="36" s="1"/>
  <c r="G66" i="36" s="1"/>
  <c r="K66" i="36" s="1"/>
  <c r="Q42" i="36"/>
  <c r="I20" i="36"/>
  <c r="M20" i="36"/>
  <c r="Q20" i="36"/>
  <c r="E42" i="36"/>
  <c r="I42" i="36"/>
  <c r="M42" i="36"/>
  <c r="E65" i="36"/>
  <c r="P42" i="36"/>
  <c r="H20" i="36"/>
  <c r="L20" i="36"/>
  <c r="P20" i="36"/>
  <c r="D42" i="36"/>
  <c r="H42" i="36"/>
  <c r="L42" i="36"/>
  <c r="D65" i="36"/>
  <c r="O42" i="36"/>
  <c r="K20" i="36"/>
  <c r="O20" i="36"/>
  <c r="C42" i="36"/>
  <c r="G42" i="36"/>
  <c r="K42" i="36"/>
  <c r="C65" i="36"/>
  <c r="Q67" i="36"/>
  <c r="S63" i="36"/>
  <c r="AA46" i="37"/>
  <c r="Q63" i="37"/>
  <c r="X69" i="37" s="1"/>
  <c r="O63" i="37"/>
  <c r="Y69" i="37"/>
  <c r="B63" i="37"/>
  <c r="W69" i="37" s="1"/>
  <c r="AB47" i="37"/>
  <c r="Z47" i="37"/>
  <c r="V47" i="37"/>
  <c r="U61" i="37"/>
  <c r="U60" i="37"/>
  <c r="U59" i="37"/>
  <c r="U58" i="37"/>
  <c r="U57" i="37"/>
  <c r="U56" i="37"/>
  <c r="U55" i="37"/>
  <c r="U54" i="37"/>
  <c r="U53" i="37"/>
  <c r="U52" i="37"/>
  <c r="U51" i="37"/>
  <c r="U50" i="37"/>
  <c r="U49" i="37"/>
  <c r="U48" i="37"/>
  <c r="A47" i="37"/>
  <c r="U47" i="37"/>
  <c r="A36" i="37"/>
  <c r="A35" i="37"/>
  <c r="A34" i="37"/>
  <c r="A33" i="37"/>
  <c r="A32" i="37"/>
  <c r="A25" i="37"/>
  <c r="A26" i="37"/>
  <c r="B25" i="37"/>
  <c r="B47" i="37"/>
  <c r="A39" i="37"/>
  <c r="A38" i="37"/>
  <c r="A37" i="37"/>
  <c r="A31" i="37"/>
  <c r="A30" i="37"/>
  <c r="A29" i="37"/>
  <c r="A28" i="37"/>
  <c r="A27" i="37"/>
  <c r="F20" i="37"/>
  <c r="F21" i="37"/>
  <c r="J21" i="37" s="1"/>
  <c r="N21" i="37" s="1"/>
  <c r="R21" i="37" s="1"/>
  <c r="F43" i="37" s="1"/>
  <c r="J43" i="37" s="1"/>
  <c r="N43" i="37" s="1"/>
  <c r="R43" i="37" s="1"/>
  <c r="F66" i="37" s="1"/>
  <c r="J66" i="37" s="1"/>
  <c r="E20" i="37"/>
  <c r="E21" i="37"/>
  <c r="I21" i="37" s="1"/>
  <c r="D20" i="37"/>
  <c r="D21" i="37"/>
  <c r="C20" i="37"/>
  <c r="C21" i="37" s="1"/>
  <c r="G21" i="37" s="1"/>
  <c r="K21" i="37" s="1"/>
  <c r="O21" i="37" s="1"/>
  <c r="C43" i="37" s="1"/>
  <c r="G43" i="37" s="1"/>
  <c r="K43" i="37" s="1"/>
  <c r="O43" i="37" s="1"/>
  <c r="C66" i="37" s="1"/>
  <c r="G66" i="37" s="1"/>
  <c r="K66" i="37" s="1"/>
  <c r="R65" i="37"/>
  <c r="S64" i="37"/>
  <c r="G20" i="37"/>
  <c r="R42" i="37"/>
  <c r="J20" i="37"/>
  <c r="N20" i="37"/>
  <c r="R20" i="37"/>
  <c r="F42" i="37"/>
  <c r="J42" i="37"/>
  <c r="N42" i="37"/>
  <c r="F65" i="37"/>
  <c r="Q42" i="37"/>
  <c r="I20" i="37"/>
  <c r="M20" i="37"/>
  <c r="M21" i="37"/>
  <c r="Q20" i="37"/>
  <c r="Q21" i="37"/>
  <c r="E43" i="37" s="1"/>
  <c r="I43" i="37" s="1"/>
  <c r="M43" i="37" s="1"/>
  <c r="Q43" i="37" s="1"/>
  <c r="E66" i="37" s="1"/>
  <c r="I66" i="37" s="1"/>
  <c r="M66" i="37" s="1"/>
  <c r="E42" i="37"/>
  <c r="I42" i="37"/>
  <c r="M42" i="37"/>
  <c r="E65" i="37"/>
  <c r="P42" i="37"/>
  <c r="H20" i="37"/>
  <c r="H21" i="37"/>
  <c r="L21" i="37" s="1"/>
  <c r="P21" i="37" s="1"/>
  <c r="D43" i="37" s="1"/>
  <c r="H43" i="37" s="1"/>
  <c r="L43" i="37" s="1"/>
  <c r="P43" i="37" s="1"/>
  <c r="D66" i="37" s="1"/>
  <c r="H66" i="37" s="1"/>
  <c r="L66" i="37" s="1"/>
  <c r="L20" i="37"/>
  <c r="P20" i="37"/>
  <c r="D42" i="37"/>
  <c r="H42" i="37"/>
  <c r="L42" i="37"/>
  <c r="D65" i="37"/>
  <c r="O42" i="37"/>
  <c r="K20" i="37"/>
  <c r="O20" i="37"/>
  <c r="C42" i="37"/>
  <c r="G42" i="37"/>
  <c r="K42" i="37"/>
  <c r="C65" i="37"/>
  <c r="Q67" i="37"/>
  <c r="Y48" i="36" l="1"/>
  <c r="AD48" i="36"/>
  <c r="AD53" i="22"/>
  <c r="Y53" i="22"/>
  <c r="X63" i="27"/>
  <c r="X68" i="27" s="1"/>
  <c r="S67" i="28"/>
  <c r="S67" i="26"/>
  <c r="S65" i="26"/>
  <c r="AD55" i="30"/>
  <c r="Y55" i="30"/>
  <c r="Y55" i="28"/>
  <c r="AD55" i="28"/>
  <c r="P65" i="36"/>
  <c r="S63" i="47"/>
  <c r="X69" i="47"/>
  <c r="AA61" i="1"/>
  <c r="AB61" i="1"/>
  <c r="Y52" i="1"/>
  <c r="AD52" i="1"/>
  <c r="X51" i="28"/>
  <c r="W63" i="28"/>
  <c r="Z52" i="28"/>
  <c r="S52" i="28"/>
  <c r="AB51" i="32"/>
  <c r="C69" i="32"/>
  <c r="X69" i="27"/>
  <c r="Y69" i="27"/>
  <c r="S63" i="1"/>
  <c r="AD47" i="36"/>
  <c r="N21" i="45"/>
  <c r="R21" i="45" s="1"/>
  <c r="F43" i="45" s="1"/>
  <c r="J43" i="45" s="1"/>
  <c r="N43" i="45" s="1"/>
  <c r="R43" i="45" s="1"/>
  <c r="F66" i="45" s="1"/>
  <c r="J66" i="45" s="1"/>
  <c r="C69" i="1"/>
  <c r="N21" i="36"/>
  <c r="R21" i="36" s="1"/>
  <c r="F43" i="36" s="1"/>
  <c r="J43" i="36" s="1"/>
  <c r="N43" i="36" s="1"/>
  <c r="R43" i="36" s="1"/>
  <c r="F66" i="36" s="1"/>
  <c r="J66" i="36" s="1"/>
  <c r="W63" i="1"/>
  <c r="X47" i="1"/>
  <c r="AA47" i="1"/>
  <c r="X47" i="35"/>
  <c r="X63" i="35" s="1"/>
  <c r="X68" i="35" s="1"/>
  <c r="AA47" i="35"/>
  <c r="W63" i="49"/>
  <c r="X47" i="49"/>
  <c r="AD60" i="1"/>
  <c r="Y60" i="1"/>
  <c r="AD50" i="28"/>
  <c r="Y50" i="28"/>
  <c r="AB56" i="37"/>
  <c r="AA56" i="37"/>
  <c r="R65" i="35"/>
  <c r="X69" i="35"/>
  <c r="S64" i="34"/>
  <c r="S47" i="28"/>
  <c r="X63" i="26"/>
  <c r="X68" i="26" s="1"/>
  <c r="W63" i="36"/>
  <c r="X47" i="36"/>
  <c r="X63" i="36" s="1"/>
  <c r="X68" i="36" s="1"/>
  <c r="X47" i="34"/>
  <c r="X70" i="28"/>
  <c r="Y55" i="1"/>
  <c r="AD55" i="1"/>
  <c r="Z57" i="28"/>
  <c r="S57" i="28"/>
  <c r="R21" i="30"/>
  <c r="F43" i="30" s="1"/>
  <c r="J43" i="30" s="1"/>
  <c r="N43" i="30" s="1"/>
  <c r="R43" i="30" s="1"/>
  <c r="F66" i="30" s="1"/>
  <c r="J66" i="30" s="1"/>
  <c r="AD60" i="28"/>
  <c r="Y60" i="28"/>
  <c r="Y51" i="47"/>
  <c r="AD51" i="47"/>
  <c r="AB47" i="36"/>
  <c r="K21" i="30"/>
  <c r="O21" i="30" s="1"/>
  <c r="C43" i="30" s="1"/>
  <c r="G43" i="30" s="1"/>
  <c r="K43" i="30" s="1"/>
  <c r="O43" i="30" s="1"/>
  <c r="C66" i="30" s="1"/>
  <c r="G66" i="30" s="1"/>
  <c r="K66" i="30" s="1"/>
  <c r="S63" i="37"/>
  <c r="S64" i="36"/>
  <c r="X70" i="36"/>
  <c r="X70" i="27"/>
  <c r="S64" i="27"/>
  <c r="AD55" i="22"/>
  <c r="Y55" i="22"/>
  <c r="Y48" i="1"/>
  <c r="AD48" i="1"/>
  <c r="Y50" i="26"/>
  <c r="AD50" i="26"/>
  <c r="P65" i="27"/>
  <c r="S58" i="27"/>
  <c r="S65" i="37"/>
  <c r="C69" i="37"/>
  <c r="AB47" i="45"/>
  <c r="Q65" i="26"/>
  <c r="S67" i="1"/>
  <c r="W63" i="27"/>
  <c r="S67" i="48"/>
  <c r="P21" i="49"/>
  <c r="D43" i="49" s="1"/>
  <c r="H43" i="49" s="1"/>
  <c r="L43" i="49" s="1"/>
  <c r="P43" i="49" s="1"/>
  <c r="D66" i="49" s="1"/>
  <c r="H66" i="49" s="1"/>
  <c r="L66" i="49" s="1"/>
  <c r="Y50" i="30"/>
  <c r="AD50" i="30"/>
  <c r="AA53" i="30"/>
  <c r="AA64" i="30" s="1"/>
  <c r="X53" i="30"/>
  <c r="X51" i="36"/>
  <c r="AA51" i="36"/>
  <c r="Y59" i="36"/>
  <c r="AD59" i="36"/>
  <c r="D43" i="28"/>
  <c r="H43" i="28" s="1"/>
  <c r="L43" i="28" s="1"/>
  <c r="P43" i="28" s="1"/>
  <c r="D66" i="28" s="1"/>
  <c r="H66" i="28" s="1"/>
  <c r="L66" i="28" s="1"/>
  <c r="O65" i="34"/>
  <c r="S67" i="34" s="1"/>
  <c r="S47" i="34"/>
  <c r="O65" i="28"/>
  <c r="S65" i="28" s="1"/>
  <c r="Y60" i="26"/>
  <c r="AD60" i="26"/>
  <c r="AD51" i="36"/>
  <c r="W50" i="27"/>
  <c r="X50" i="27" s="1"/>
  <c r="R65" i="27"/>
  <c r="AA53" i="27"/>
  <c r="X53" i="27"/>
  <c r="R65" i="36"/>
  <c r="X48" i="26"/>
  <c r="X63" i="28"/>
  <c r="X68" i="28" s="1"/>
  <c r="X52" i="1"/>
  <c r="AA52" i="1"/>
  <c r="S67" i="47"/>
  <c r="S65" i="47"/>
  <c r="R21" i="32"/>
  <c r="F43" i="32" s="1"/>
  <c r="J43" i="32" s="1"/>
  <c r="N43" i="32" s="1"/>
  <c r="R43" i="32" s="1"/>
  <c r="F66" i="32" s="1"/>
  <c r="J66" i="32" s="1"/>
  <c r="K21" i="32"/>
  <c r="O21" i="32" s="1"/>
  <c r="C43" i="32" s="1"/>
  <c r="G43" i="32" s="1"/>
  <c r="K43" i="32" s="1"/>
  <c r="O43" i="32" s="1"/>
  <c r="C66" i="32" s="1"/>
  <c r="G66" i="32" s="1"/>
  <c r="K66" i="32" s="1"/>
  <c r="Y53" i="26"/>
  <c r="AD53" i="26"/>
  <c r="M21" i="35"/>
  <c r="Q21" i="35" s="1"/>
  <c r="E43" i="35" s="1"/>
  <c r="I43" i="35" s="1"/>
  <c r="M43" i="35" s="1"/>
  <c r="Q43" i="35" s="1"/>
  <c r="E66" i="35" s="1"/>
  <c r="I66" i="35" s="1"/>
  <c r="M66" i="35" s="1"/>
  <c r="Z47" i="34"/>
  <c r="S63" i="27"/>
  <c r="I21" i="22"/>
  <c r="M21" i="22" s="1"/>
  <c r="Q21" i="22" s="1"/>
  <c r="E43" i="22" s="1"/>
  <c r="I43" i="22" s="1"/>
  <c r="M43" i="22" s="1"/>
  <c r="Q43" i="22" s="1"/>
  <c r="E66" i="22" s="1"/>
  <c r="I66" i="22" s="1"/>
  <c r="M66" i="22" s="1"/>
  <c r="S63" i="22"/>
  <c r="S67" i="32"/>
  <c r="Y47" i="30"/>
  <c r="AD47" i="30"/>
  <c r="E43" i="48"/>
  <c r="I43" i="48" s="1"/>
  <c r="M43" i="48" s="1"/>
  <c r="Q43" i="48" s="1"/>
  <c r="E66" i="48" s="1"/>
  <c r="I66" i="48" s="1"/>
  <c r="M66" i="48" s="1"/>
  <c r="K43" i="49"/>
  <c r="O43" i="49" s="1"/>
  <c r="C66" i="49" s="1"/>
  <c r="G66" i="49" s="1"/>
  <c r="K66" i="49" s="1"/>
  <c r="AA56" i="22"/>
  <c r="S50" i="22"/>
  <c r="Z50" i="22"/>
  <c r="S57" i="30"/>
  <c r="Z57" i="30"/>
  <c r="Y54" i="47"/>
  <c r="AD54" i="47"/>
  <c r="D66" i="45"/>
  <c r="H66" i="45" s="1"/>
  <c r="L66" i="45" s="1"/>
  <c r="R65" i="30"/>
  <c r="Z47" i="32"/>
  <c r="S47" i="32"/>
  <c r="S67" i="49"/>
  <c r="AB50" i="22"/>
  <c r="AA50" i="22"/>
  <c r="Y57" i="1"/>
  <c r="W63" i="30"/>
  <c r="D43" i="48"/>
  <c r="H43" i="48" s="1"/>
  <c r="L43" i="48" s="1"/>
  <c r="P43" i="48" s="1"/>
  <c r="D66" i="48" s="1"/>
  <c r="H66" i="48" s="1"/>
  <c r="L66" i="48" s="1"/>
  <c r="S48" i="22"/>
  <c r="Y56" i="22"/>
  <c r="AD56" i="22"/>
  <c r="S61" i="22"/>
  <c r="Z61" i="22"/>
  <c r="AB55" i="26"/>
  <c r="AA55" i="26"/>
  <c r="X55" i="30"/>
  <c r="X63" i="30" s="1"/>
  <c r="X68" i="30" s="1"/>
  <c r="AA55" i="30"/>
  <c r="Z53" i="36"/>
  <c r="S53" i="36"/>
  <c r="S64" i="28"/>
  <c r="AB47" i="30"/>
  <c r="C69" i="30"/>
  <c r="AA47" i="36"/>
  <c r="W63" i="22"/>
  <c r="W47" i="45"/>
  <c r="S63" i="48"/>
  <c r="Q21" i="49"/>
  <c r="E43" i="49" s="1"/>
  <c r="I43" i="49" s="1"/>
  <c r="M43" i="49" s="1"/>
  <c r="Q43" i="49" s="1"/>
  <c r="E66" i="49" s="1"/>
  <c r="I66" i="49" s="1"/>
  <c r="M66" i="49" s="1"/>
  <c r="AA54" i="22"/>
  <c r="AB54" i="22"/>
  <c r="P65" i="22"/>
  <c r="AA55" i="1"/>
  <c r="AD59" i="1"/>
  <c r="Y59" i="1"/>
  <c r="AD55" i="26"/>
  <c r="Z52" i="30"/>
  <c r="Z56" i="36"/>
  <c r="S56" i="36"/>
  <c r="S53" i="27"/>
  <c r="AD47" i="22"/>
  <c r="S64" i="45"/>
  <c r="S47" i="1"/>
  <c r="Y47" i="27"/>
  <c r="AA49" i="22"/>
  <c r="AB51" i="22"/>
  <c r="AA51" i="22"/>
  <c r="AA53" i="22"/>
  <c r="AA50" i="26"/>
  <c r="AB58" i="26"/>
  <c r="X56" i="36"/>
  <c r="AA49" i="27"/>
  <c r="AA64" i="27" s="1"/>
  <c r="X50" i="34"/>
  <c r="X69" i="45"/>
  <c r="AB52" i="26"/>
  <c r="AA48" i="36"/>
  <c r="AB56" i="49"/>
  <c r="AB60" i="35"/>
  <c r="AA60" i="35"/>
  <c r="Z56" i="26"/>
  <c r="S56" i="26"/>
  <c r="AA57" i="32"/>
  <c r="AB57" i="32"/>
  <c r="Y54" i="35"/>
  <c r="AD54" i="35"/>
  <c r="AA60" i="1"/>
  <c r="AD58" i="1"/>
  <c r="Y58" i="1"/>
  <c r="S54" i="26"/>
  <c r="AD59" i="26"/>
  <c r="Y59" i="26"/>
  <c r="AA56" i="28"/>
  <c r="Y60" i="36"/>
  <c r="AD60" i="36"/>
  <c r="Y50" i="1"/>
  <c r="AA47" i="22"/>
  <c r="O65" i="30"/>
  <c r="R65" i="28"/>
  <c r="S47" i="48"/>
  <c r="O65" i="48"/>
  <c r="S65" i="48" s="1"/>
  <c r="X70" i="49"/>
  <c r="S64" i="49"/>
  <c r="X70" i="32"/>
  <c r="Z52" i="22"/>
  <c r="AA59" i="22"/>
  <c r="S57" i="22"/>
  <c r="Z57" i="22"/>
  <c r="AB50" i="1"/>
  <c r="AA50" i="1"/>
  <c r="Y51" i="26"/>
  <c r="AD59" i="28"/>
  <c r="Y59" i="28"/>
  <c r="AB60" i="32"/>
  <c r="AA60" i="32"/>
  <c r="Y54" i="32"/>
  <c r="AD54" i="32"/>
  <c r="AD48" i="34"/>
  <c r="Y48" i="34"/>
  <c r="X51" i="34"/>
  <c r="AA51" i="34"/>
  <c r="AA64" i="34" s="1"/>
  <c r="S67" i="35"/>
  <c r="O65" i="22"/>
  <c r="AD47" i="47"/>
  <c r="X69" i="49"/>
  <c r="Y69" i="49"/>
  <c r="Y52" i="22"/>
  <c r="AD52" i="22"/>
  <c r="AD53" i="30"/>
  <c r="S54" i="28"/>
  <c r="Z54" i="28"/>
  <c r="Z55" i="36"/>
  <c r="S55" i="36"/>
  <c r="Y53" i="49"/>
  <c r="AD53" i="49"/>
  <c r="AA48" i="37"/>
  <c r="AB48" i="37"/>
  <c r="X53" i="37"/>
  <c r="AA53" i="37"/>
  <c r="AB47" i="1"/>
  <c r="P65" i="30"/>
  <c r="S64" i="48"/>
  <c r="AA47" i="48"/>
  <c r="AB53" i="26"/>
  <c r="AA53" i="26"/>
  <c r="AD49" i="28"/>
  <c r="Y49" i="28"/>
  <c r="AB59" i="36"/>
  <c r="AA59" i="36"/>
  <c r="Z60" i="27"/>
  <c r="S60" i="27"/>
  <c r="AB51" i="49"/>
  <c r="AA51" i="49"/>
  <c r="AA48" i="49"/>
  <c r="X48" i="49"/>
  <c r="S50" i="49"/>
  <c r="Z50" i="49"/>
  <c r="AA61" i="48"/>
  <c r="AB61" i="48"/>
  <c r="Z60" i="48"/>
  <c r="S60" i="48"/>
  <c r="R65" i="22"/>
  <c r="S47" i="45"/>
  <c r="AA47" i="47"/>
  <c r="Z47" i="48"/>
  <c r="X53" i="1"/>
  <c r="S49" i="30"/>
  <c r="Y53" i="28"/>
  <c r="S50" i="36"/>
  <c r="AA52" i="27"/>
  <c r="Z49" i="27"/>
  <c r="S49" i="27"/>
  <c r="Y52" i="27"/>
  <c r="AD52" i="27"/>
  <c r="X49" i="49"/>
  <c r="AA49" i="49"/>
  <c r="C69" i="47"/>
  <c r="AB47" i="49"/>
  <c r="Y54" i="22"/>
  <c r="AA58" i="22"/>
  <c r="AA48" i="1"/>
  <c r="AA56" i="1"/>
  <c r="AA48" i="26"/>
  <c r="AA64" i="26" s="1"/>
  <c r="Z56" i="30"/>
  <c r="Z59" i="30"/>
  <c r="S48" i="28"/>
  <c r="Y49" i="36"/>
  <c r="AB54" i="36"/>
  <c r="AA54" i="36"/>
  <c r="AB58" i="36"/>
  <c r="AA58" i="36"/>
  <c r="AA50" i="27"/>
  <c r="S58" i="32"/>
  <c r="Z58" i="32"/>
  <c r="AB60" i="34"/>
  <c r="AA60" i="34"/>
  <c r="AA47" i="49"/>
  <c r="X70" i="35"/>
  <c r="AB61" i="22"/>
  <c r="S61" i="1"/>
  <c r="Z61" i="1"/>
  <c r="AB51" i="26"/>
  <c r="AB51" i="30"/>
  <c r="AA55" i="28"/>
  <c r="AB60" i="28"/>
  <c r="S58" i="28"/>
  <c r="AD57" i="27"/>
  <c r="Y57" i="27"/>
  <c r="AB49" i="32"/>
  <c r="AA49" i="32"/>
  <c r="AA48" i="32"/>
  <c r="X48" i="32"/>
  <c r="X63" i="32" s="1"/>
  <c r="X68" i="32" s="1"/>
  <c r="Y50" i="32"/>
  <c r="AD50" i="32"/>
  <c r="AD59" i="49"/>
  <c r="Y59" i="49"/>
  <c r="Y53" i="35"/>
  <c r="AD53" i="35"/>
  <c r="AD58" i="35"/>
  <c r="Y58" i="35"/>
  <c r="S51" i="30"/>
  <c r="Z51" i="30"/>
  <c r="AD51" i="49"/>
  <c r="Y51" i="49"/>
  <c r="AA57" i="49"/>
  <c r="X57" i="49"/>
  <c r="Y48" i="48"/>
  <c r="AD48" i="48"/>
  <c r="S50" i="35"/>
  <c r="Z50" i="35"/>
  <c r="AB58" i="37"/>
  <c r="AA58" i="37"/>
  <c r="AD54" i="1"/>
  <c r="Y54" i="1"/>
  <c r="AA48" i="30"/>
  <c r="AA56" i="30"/>
  <c r="AB52" i="28"/>
  <c r="AA52" i="28"/>
  <c r="AA64" i="28" s="1"/>
  <c r="AA58" i="34"/>
  <c r="X58" i="34"/>
  <c r="Y61" i="49"/>
  <c r="AD61" i="49"/>
  <c r="Z55" i="48"/>
  <c r="AB53" i="35"/>
  <c r="AA53" i="35"/>
  <c r="Y56" i="35"/>
  <c r="AD56" i="35"/>
  <c r="AA56" i="27"/>
  <c r="S55" i="27"/>
  <c r="AB55" i="32"/>
  <c r="AA55" i="32"/>
  <c r="S56" i="32"/>
  <c r="Z56" i="32"/>
  <c r="AA53" i="49"/>
  <c r="AB53" i="49"/>
  <c r="S56" i="49"/>
  <c r="Z56" i="49"/>
  <c r="AD58" i="48"/>
  <c r="Y58" i="48"/>
  <c r="S54" i="49"/>
  <c r="AA51" i="48"/>
  <c r="Y51" i="48"/>
  <c r="AD51" i="48"/>
  <c r="AB58" i="35"/>
  <c r="AA58" i="35"/>
  <c r="S53" i="37"/>
  <c r="Z53" i="37"/>
  <c r="Y58" i="37"/>
  <c r="AD58" i="37"/>
  <c r="AA52" i="30"/>
  <c r="AA57" i="36"/>
  <c r="AA51" i="27"/>
  <c r="AB51" i="27"/>
  <c r="AB56" i="32"/>
  <c r="S60" i="32"/>
  <c r="AD49" i="49"/>
  <c r="Y59" i="34"/>
  <c r="Z61" i="37"/>
  <c r="S61" i="37"/>
  <c r="AD56" i="47"/>
  <c r="Y56" i="47"/>
  <c r="AA52" i="49"/>
  <c r="AD51" i="34"/>
  <c r="AA53" i="34"/>
  <c r="Z55" i="34"/>
  <c r="S55" i="34"/>
  <c r="Y58" i="34"/>
  <c r="AD58" i="34"/>
  <c r="Z60" i="35"/>
  <c r="S60" i="35"/>
  <c r="Y57" i="37"/>
  <c r="AB59" i="37"/>
  <c r="AA59" i="37"/>
  <c r="S59" i="27"/>
  <c r="Z59" i="27"/>
  <c r="AB58" i="48"/>
  <c r="AA58" i="48"/>
  <c r="AA52" i="37"/>
  <c r="AB52" i="37"/>
  <c r="Y54" i="27"/>
  <c r="Z59" i="32"/>
  <c r="Z50" i="34"/>
  <c r="S50" i="34"/>
  <c r="AD61" i="34"/>
  <c r="Y61" i="34"/>
  <c r="Y52" i="48"/>
  <c r="AD52" i="48"/>
  <c r="Z50" i="32"/>
  <c r="AD53" i="32"/>
  <c r="AA55" i="49"/>
  <c r="AA52" i="48"/>
  <c r="S50" i="48"/>
  <c r="Z50" i="48"/>
  <c r="Z51" i="35"/>
  <c r="S51" i="35"/>
  <c r="Y51" i="37"/>
  <c r="AD51" i="37"/>
  <c r="AD56" i="37"/>
  <c r="Y56" i="37"/>
  <c r="X55" i="47"/>
  <c r="X63" i="47" s="1"/>
  <c r="X68" i="47" s="1"/>
  <c r="Z58" i="47"/>
  <c r="S58" i="47"/>
  <c r="Y61" i="32"/>
  <c r="AD61" i="32"/>
  <c r="S57" i="34"/>
  <c r="Z57" i="34"/>
  <c r="AB60" i="48"/>
  <c r="AA60" i="48"/>
  <c r="AA54" i="35"/>
  <c r="AA49" i="37"/>
  <c r="X49" i="37"/>
  <c r="AD53" i="47"/>
  <c r="Y53" i="47"/>
  <c r="AA61" i="36"/>
  <c r="AA56" i="34"/>
  <c r="AD59" i="37"/>
  <c r="Y59" i="37"/>
  <c r="AA54" i="32"/>
  <c r="AB54" i="32"/>
  <c r="AA58" i="32"/>
  <c r="AB58" i="32"/>
  <c r="AA51" i="37"/>
  <c r="S57" i="32"/>
  <c r="AB61" i="34"/>
  <c r="AB57" i="48"/>
  <c r="AA57" i="35"/>
  <c r="Z50" i="37"/>
  <c r="AB60" i="37"/>
  <c r="Z60" i="37"/>
  <c r="S60" i="37"/>
  <c r="AA57" i="47"/>
  <c r="Y50" i="45"/>
  <c r="AD50" i="45"/>
  <c r="AB50" i="35"/>
  <c r="S57" i="35"/>
  <c r="AB54" i="37"/>
  <c r="AB54" i="47"/>
  <c r="Y59" i="47"/>
  <c r="AD56" i="45"/>
  <c r="Y56" i="45"/>
  <c r="Y59" i="45"/>
  <c r="AD59" i="45"/>
  <c r="AA53" i="47"/>
  <c r="Y61" i="47"/>
  <c r="S49" i="47"/>
  <c r="AA52" i="45"/>
  <c r="Y51" i="45"/>
  <c r="AD51" i="45"/>
  <c r="Y54" i="45"/>
  <c r="AD54" i="45"/>
  <c r="AD57" i="45"/>
  <c r="Y57" i="45"/>
  <c r="AD60" i="45"/>
  <c r="Y60" i="45"/>
  <c r="Y48" i="37"/>
  <c r="S51" i="32"/>
  <c r="AA49" i="34"/>
  <c r="AA50" i="47"/>
  <c r="S55" i="47"/>
  <c r="AB57" i="45"/>
  <c r="AA57" i="45"/>
  <c r="AD49" i="45"/>
  <c r="Y49" i="45"/>
  <c r="AD52" i="45"/>
  <c r="Y52" i="45"/>
  <c r="Z51" i="32"/>
  <c r="AA54" i="49"/>
  <c r="S54" i="48"/>
  <c r="Y55" i="45"/>
  <c r="AD55" i="45"/>
  <c r="Y58" i="45"/>
  <c r="AD58" i="45"/>
  <c r="AD61" i="45"/>
  <c r="Y61" i="45"/>
  <c r="AA50" i="49"/>
  <c r="S57" i="49"/>
  <c r="S49" i="34"/>
  <c r="S52" i="35"/>
  <c r="S52" i="37"/>
  <c r="Y53" i="45"/>
  <c r="AA58" i="45"/>
  <c r="Z61" i="45"/>
  <c r="AA61" i="45"/>
  <c r="AA60" i="45"/>
  <c r="Z55" i="45"/>
  <c r="AA59" i="45"/>
  <c r="Y64" i="26" l="1"/>
  <c r="Y64" i="37"/>
  <c r="AD58" i="27"/>
  <c r="Y58" i="27"/>
  <c r="AD60" i="37"/>
  <c r="Y60" i="37"/>
  <c r="Y50" i="49"/>
  <c r="AD50" i="49"/>
  <c r="Y60" i="32"/>
  <c r="AD60" i="32"/>
  <c r="AD49" i="30"/>
  <c r="Y49" i="30"/>
  <c r="Y64" i="30" s="1"/>
  <c r="AD50" i="22"/>
  <c r="Y50" i="22"/>
  <c r="Y47" i="34"/>
  <c r="AD47" i="34"/>
  <c r="X63" i="49"/>
  <c r="X68" i="49" s="1"/>
  <c r="Y54" i="28"/>
  <c r="AD54" i="28"/>
  <c r="Y56" i="26"/>
  <c r="AD56" i="26"/>
  <c r="AD47" i="28"/>
  <c r="Y47" i="28"/>
  <c r="AD55" i="27"/>
  <c r="Y55" i="27"/>
  <c r="Y64" i="27" s="1"/>
  <c r="S65" i="30"/>
  <c r="S67" i="30"/>
  <c r="AD47" i="32"/>
  <c r="Y47" i="32"/>
  <c r="AA64" i="35"/>
  <c r="S67" i="36"/>
  <c r="S65" i="36"/>
  <c r="S65" i="34"/>
  <c r="Y60" i="35"/>
  <c r="AD60" i="35"/>
  <c r="S67" i="27"/>
  <c r="S65" i="27"/>
  <c r="Y50" i="35"/>
  <c r="Y64" i="35" s="1"/>
  <c r="AD50" i="35"/>
  <c r="AD58" i="32"/>
  <c r="Y58" i="32"/>
  <c r="AD50" i="36"/>
  <c r="Y50" i="36"/>
  <c r="AD55" i="36"/>
  <c r="Y55" i="36"/>
  <c r="Y57" i="49"/>
  <c r="AD57" i="49"/>
  <c r="AD50" i="48"/>
  <c r="Y50" i="48"/>
  <c r="AD56" i="32"/>
  <c r="Y56" i="32"/>
  <c r="Y57" i="22"/>
  <c r="AD57" i="22"/>
  <c r="X47" i="45"/>
  <c r="X63" i="45" s="1"/>
  <c r="X68" i="45" s="1"/>
  <c r="W63" i="45"/>
  <c r="AA47" i="45"/>
  <c r="AA64" i="45" s="1"/>
  <c r="AA64" i="36"/>
  <c r="AD61" i="22"/>
  <c r="Y61" i="22"/>
  <c r="Y55" i="47"/>
  <c r="AD55" i="47"/>
  <c r="AD57" i="35"/>
  <c r="Y57" i="35"/>
  <c r="Y57" i="32"/>
  <c r="AD57" i="32"/>
  <c r="X63" i="37"/>
  <c r="X68" i="37" s="1"/>
  <c r="AA64" i="32"/>
  <c r="AD47" i="45"/>
  <c r="Y47" i="45"/>
  <c r="Y64" i="45" s="1"/>
  <c r="AD60" i="27"/>
  <c r="Y60" i="27"/>
  <c r="AD57" i="28"/>
  <c r="Y57" i="28"/>
  <c r="AA64" i="1"/>
  <c r="Y52" i="28"/>
  <c r="AD52" i="28"/>
  <c r="AD51" i="35"/>
  <c r="Y51" i="35"/>
  <c r="AD61" i="37"/>
  <c r="Y61" i="37"/>
  <c r="Y53" i="36"/>
  <c r="AD53" i="36"/>
  <c r="AA64" i="22"/>
  <c r="Y56" i="36"/>
  <c r="AD56" i="36"/>
  <c r="AA64" i="48"/>
  <c r="AA64" i="47"/>
  <c r="Y59" i="27"/>
  <c r="AD59" i="27"/>
  <c r="Y48" i="28"/>
  <c r="AD48" i="28"/>
  <c r="AD54" i="26"/>
  <c r="Y54" i="26"/>
  <c r="X63" i="1"/>
  <c r="X68" i="1" s="1"/>
  <c r="AD52" i="37"/>
  <c r="Y52" i="37"/>
  <c r="Y50" i="34"/>
  <c r="AD50" i="34"/>
  <c r="AD52" i="35"/>
  <c r="Y52" i="35"/>
  <c r="AD53" i="37"/>
  <c r="Y53" i="37"/>
  <c r="Y58" i="28"/>
  <c r="AD58" i="28"/>
  <c r="X63" i="34"/>
  <c r="X68" i="34" s="1"/>
  <c r="Y49" i="34"/>
  <c r="AD49" i="34"/>
  <c r="AD55" i="34"/>
  <c r="Y55" i="34"/>
  <c r="Y61" i="1"/>
  <c r="AD61" i="1"/>
  <c r="AD49" i="47"/>
  <c r="Y49" i="47"/>
  <c r="AD51" i="30"/>
  <c r="Y51" i="30"/>
  <c r="AA64" i="49"/>
  <c r="AD60" i="48"/>
  <c r="Y60" i="48"/>
  <c r="S67" i="22"/>
  <c r="S65" i="22"/>
  <c r="Y48" i="22"/>
  <c r="AD48" i="22"/>
  <c r="Y57" i="34"/>
  <c r="AD57" i="34"/>
  <c r="AD53" i="27"/>
  <c r="Y53" i="27"/>
  <c r="AD57" i="30"/>
  <c r="Y57" i="30"/>
  <c r="Y58" i="47"/>
  <c r="AD58" i="47"/>
  <c r="Y54" i="49"/>
  <c r="AD54" i="49"/>
  <c r="AD54" i="48"/>
  <c r="Y54" i="48"/>
  <c r="AD51" i="32"/>
  <c r="Y51" i="32"/>
  <c r="Y56" i="49"/>
  <c r="AD56" i="49"/>
  <c r="AD49" i="27"/>
  <c r="Y49" i="27"/>
  <c r="AA64" i="37"/>
  <c r="AD47" i="48"/>
  <c r="Y47" i="48"/>
  <c r="Y64" i="48" s="1"/>
  <c r="AD47" i="1"/>
  <c r="Y47" i="1"/>
  <c r="Y64" i="1" s="1"/>
  <c r="Y64" i="47" l="1"/>
  <c r="Y64" i="49"/>
  <c r="Y64" i="36"/>
  <c r="Y64" i="32"/>
  <c r="Y64" i="28"/>
  <c r="Y64" i="22"/>
  <c r="Y64" i="34"/>
</calcChain>
</file>

<file path=xl/sharedStrings.xml><?xml version="1.0" encoding="utf-8"?>
<sst xmlns="http://schemas.openxmlformats.org/spreadsheetml/2006/main" count="2962" uniqueCount="304">
  <si>
    <t xml:space="preserve">Shirt </t>
  </si>
  <si>
    <t>GAMES</t>
  </si>
  <si>
    <t>#</t>
  </si>
  <si>
    <t>PLAYER's NAME</t>
  </si>
  <si>
    <t>AB</t>
  </si>
  <si>
    <t>R</t>
  </si>
  <si>
    <t>K</t>
  </si>
  <si>
    <t>PO</t>
  </si>
  <si>
    <t xml:space="preserve"> </t>
  </si>
  <si>
    <t>Pitcher</t>
  </si>
  <si>
    <t>GRAND TOTALS</t>
  </si>
  <si>
    <t>CUM TOTALS</t>
  </si>
  <si>
    <t>Sportsmanship</t>
  </si>
  <si>
    <t>Award Calculations</t>
  </si>
  <si>
    <t>GRAND TOTAL</t>
  </si>
  <si>
    <t>BATTING AVG</t>
  </si>
  <si>
    <t xml:space="preserve"> R</t>
  </si>
  <si>
    <t>%</t>
  </si>
  <si>
    <t>Shirt #</t>
  </si>
  <si>
    <t>Player's Name</t>
  </si>
  <si>
    <t>Adj PO</t>
  </si>
  <si>
    <t>Off.</t>
  </si>
  <si>
    <t># Games</t>
  </si>
  <si>
    <t>Total PO</t>
  </si>
  <si>
    <t>Best Score</t>
  </si>
  <si>
    <t>Score Summary</t>
  </si>
  <si>
    <t xml:space="preserve">(Note:  if a player played at least one game, you </t>
  </si>
  <si>
    <t>Best Spotter Score</t>
  </si>
  <si>
    <t>must overwrite the formula in the Adj PO cell</t>
  </si>
  <si>
    <t>Best Pitcher Score</t>
  </si>
  <si>
    <t>with a zero to derive the correct best spotter score)</t>
  </si>
  <si>
    <t>Games Played</t>
  </si>
  <si>
    <t>(This figure is now automated.)</t>
  </si>
  <si>
    <t>min ab</t>
  </si>
  <si>
    <t>Name</t>
  </si>
  <si>
    <t>Player</t>
  </si>
  <si>
    <t>eligible</t>
  </si>
  <si>
    <t>Batting</t>
  </si>
  <si>
    <t>elig</t>
  </si>
  <si>
    <t>ind</t>
  </si>
  <si>
    <t>PO or PO/G?</t>
  </si>
  <si>
    <t>min Games</t>
  </si>
  <si>
    <t>Team</t>
  </si>
  <si>
    <t># of awards</t>
  </si>
  <si>
    <t>Pitch</t>
  </si>
  <si>
    <t>CA</t>
  </si>
  <si>
    <t>Eligible</t>
  </si>
  <si>
    <t>min BF</t>
  </si>
  <si>
    <t>Avg.</t>
  </si>
  <si>
    <t>Field</t>
  </si>
  <si>
    <t>Austin</t>
  </si>
  <si>
    <t>Boston</t>
  </si>
  <si>
    <t>Indy</t>
  </si>
  <si>
    <t>Tyler</t>
  </si>
  <si>
    <t>Kansas</t>
  </si>
  <si>
    <t>adj BA</t>
  </si>
  <si>
    <t>PO/G</t>
  </si>
  <si>
    <t>Bayou</t>
  </si>
  <si>
    <t>Craig Cotton</t>
  </si>
  <si>
    <t>Mariano Reynoso</t>
  </si>
  <si>
    <t>Adam Rodenbeck</t>
  </si>
  <si>
    <t>Hugo Sanchez</t>
  </si>
  <si>
    <t>Robert Perez</t>
  </si>
  <si>
    <t>West Coast</t>
  </si>
  <si>
    <t>Daryl Minor</t>
  </si>
  <si>
    <t>Blake Boudreaux</t>
  </si>
  <si>
    <t>Lee Rodriguez</t>
  </si>
  <si>
    <t>Michael Garrett</t>
  </si>
  <si>
    <t>Joe Quintanilla</t>
  </si>
  <si>
    <t>Wally Mozdzierz</t>
  </si>
  <si>
    <t>Giovanni Francese</t>
  </si>
  <si>
    <t>Warren Richardson</t>
  </si>
  <si>
    <t>Darnell Booker</t>
  </si>
  <si>
    <t>Clint Woodard</t>
  </si>
  <si>
    <t>Jerry Windell</t>
  </si>
  <si>
    <t>Greg Gontaryk</t>
  </si>
  <si>
    <t>Chad Sumner</t>
  </si>
  <si>
    <t>Eric Mazariegos</t>
  </si>
  <si>
    <t>Steve Lyles</t>
  </si>
  <si>
    <t>Kevin Burton</t>
  </si>
  <si>
    <t>John Parker</t>
  </si>
  <si>
    <t>Rocky Zamora</t>
  </si>
  <si>
    <t>Doug Biggins</t>
  </si>
  <si>
    <t>Danny Foppiano</t>
  </si>
  <si>
    <t>Steve Stambaugh</t>
  </si>
  <si>
    <t>Steve Guerra</t>
  </si>
  <si>
    <t>Chance Cranford</t>
  </si>
  <si>
    <t>Frank Facio</t>
  </si>
  <si>
    <t>Dan Greene</t>
  </si>
  <si>
    <t>Larry Reed</t>
  </si>
  <si>
    <t>Keith Edgerton</t>
  </si>
  <si>
    <t>Lupe Perez</t>
  </si>
  <si>
    <t>Seth Clark</t>
  </si>
  <si>
    <t>Mike Finn</t>
  </si>
  <si>
    <t>John Bancroft</t>
  </si>
  <si>
    <t>Austin Blackhawks</t>
  </si>
  <si>
    <t>Boston Renegades</t>
  </si>
  <si>
    <t>Kansas All-Stars</t>
  </si>
  <si>
    <t>West Coast Dawgs</t>
  </si>
  <si>
    <t>Tyler Tigers</t>
  </si>
  <si>
    <t>Bayou City Heat</t>
  </si>
  <si>
    <t>Indy Thunder</t>
  </si>
  <si>
    <t>Colorado Storm</t>
  </si>
  <si>
    <t>Chicago Comets</t>
  </si>
  <si>
    <t>Sam McKinzie</t>
  </si>
  <si>
    <t>Brandon Chesser</t>
  </si>
  <si>
    <t>Chicago</t>
  </si>
  <si>
    <t>Colorado</t>
  </si>
  <si>
    <t>Jim Mastro</t>
  </si>
  <si>
    <t>Tony Bush</t>
  </si>
  <si>
    <t>James Michaels</t>
  </si>
  <si>
    <t>Ron Brown</t>
  </si>
  <si>
    <t>Marlin Stover</t>
  </si>
  <si>
    <t>4</t>
  </si>
  <si>
    <t>Thomas Todd</t>
  </si>
  <si>
    <t>Sherlock Washington</t>
  </si>
  <si>
    <t>23</t>
  </si>
  <si>
    <t>0</t>
  </si>
  <si>
    <t>9</t>
  </si>
  <si>
    <t>3</t>
  </si>
  <si>
    <t>25</t>
  </si>
  <si>
    <t>11</t>
  </si>
  <si>
    <t>24</t>
  </si>
  <si>
    <t>10</t>
  </si>
  <si>
    <t>30</t>
  </si>
  <si>
    <t>13</t>
  </si>
  <si>
    <t>John Kibodeaux</t>
  </si>
  <si>
    <t>27</t>
  </si>
  <si>
    <t>18</t>
  </si>
  <si>
    <t>19</t>
  </si>
  <si>
    <t>21</t>
  </si>
  <si>
    <t>28</t>
  </si>
  <si>
    <t>Fonzie Medrano</t>
  </si>
  <si>
    <t>55</t>
  </si>
  <si>
    <t>33</t>
  </si>
  <si>
    <t>12</t>
  </si>
  <si>
    <t>17</t>
  </si>
  <si>
    <t>Kyle Lewis</t>
  </si>
  <si>
    <t>20</t>
  </si>
  <si>
    <t>15</t>
  </si>
  <si>
    <t>Darnell Williams</t>
  </si>
  <si>
    <t>31</t>
  </si>
  <si>
    <t>Kalari Girtley</t>
  </si>
  <si>
    <t>2</t>
  </si>
  <si>
    <t>7</t>
  </si>
  <si>
    <t>8</t>
  </si>
  <si>
    <t>Mike Patterson</t>
  </si>
  <si>
    <t>Nick Lopez</t>
  </si>
  <si>
    <t>16</t>
  </si>
  <si>
    <t>Carolina Pride</t>
  </si>
  <si>
    <t>Dino Vasile</t>
  </si>
  <si>
    <t>14</t>
  </si>
  <si>
    <t>Larry Haile</t>
  </si>
  <si>
    <t>Ron Cochran</t>
  </si>
  <si>
    <t>Barney Fleming</t>
  </si>
  <si>
    <t>Mike Hayes</t>
  </si>
  <si>
    <t>Chuck Gilbert</t>
  </si>
  <si>
    <t>James Monza</t>
  </si>
  <si>
    <t>Kevin Sibson</t>
  </si>
  <si>
    <t>40</t>
  </si>
  <si>
    <t>1</t>
  </si>
  <si>
    <t>Ernest Cook</t>
  </si>
  <si>
    <t>69</t>
  </si>
  <si>
    <t>John Caldwell</t>
  </si>
  <si>
    <t>5</t>
  </si>
  <si>
    <t>Richie Florez</t>
  </si>
  <si>
    <t>Axel Cox</t>
  </si>
  <si>
    <t>81</t>
  </si>
  <si>
    <t>Sengil Inkiala</t>
  </si>
  <si>
    <t>32</t>
  </si>
  <si>
    <t>Tim Hibner</t>
  </si>
  <si>
    <t>Megan Winfield</t>
  </si>
  <si>
    <t>Brian Peebles</t>
  </si>
  <si>
    <t>Jon Walker</t>
  </si>
  <si>
    <t>Daniel Greene</t>
  </si>
  <si>
    <t>6</t>
  </si>
  <si>
    <t>Demetris Morrow</t>
  </si>
  <si>
    <t>Orlando Dominguez</t>
  </si>
  <si>
    <t>Tanner Gers</t>
  </si>
  <si>
    <t>Andrew Greene</t>
  </si>
  <si>
    <t>Frank Oldham</t>
  </si>
  <si>
    <t>Brett Sanders</t>
  </si>
  <si>
    <t>Jason Dobbs</t>
  </si>
  <si>
    <t>Jared Woodard</t>
  </si>
  <si>
    <t>Preston Brown</t>
  </si>
  <si>
    <t>Greg Roberts</t>
  </si>
  <si>
    <t>Bobby Lakey</t>
  </si>
  <si>
    <t>Jarmeal Jones</t>
  </si>
  <si>
    <t>Elexis Gillette</t>
  </si>
  <si>
    <t>Dave Benney</t>
  </si>
  <si>
    <t>Jordy Stringer</t>
  </si>
  <si>
    <t>26</t>
  </si>
  <si>
    <t>Wichita Sonics</t>
  </si>
  <si>
    <t>Bernardo Barrera</t>
  </si>
  <si>
    <t>Tony Meriwether</t>
  </si>
  <si>
    <t>Richard Schultz</t>
  </si>
  <si>
    <t>Chad Perry</t>
  </si>
  <si>
    <t>Yrall Harris</t>
  </si>
  <si>
    <t>Charles Anderson</t>
  </si>
  <si>
    <t>Tim Kilgore</t>
  </si>
  <si>
    <t>Wally Solahuddin</t>
  </si>
  <si>
    <t>Mike Miller</t>
  </si>
  <si>
    <t>Deb Brummer</t>
  </si>
  <si>
    <t>Taiwan Homerun</t>
  </si>
  <si>
    <t>Chun-Yu Lin</t>
  </si>
  <si>
    <t>Kun-Tai Ku</t>
  </si>
  <si>
    <t>Wen-Shen Chiu</t>
  </si>
  <si>
    <t>52</t>
  </si>
  <si>
    <t>Heng Zhu</t>
  </si>
  <si>
    <t>Chi-Chieh Lai</t>
  </si>
  <si>
    <t>Demille Wright</t>
  </si>
  <si>
    <t>Steve Patton</t>
  </si>
  <si>
    <t>37</t>
  </si>
  <si>
    <t>JJ Ward</t>
  </si>
  <si>
    <t>Guy Zuccarello</t>
  </si>
  <si>
    <t>Rosie Reed</t>
  </si>
  <si>
    <t>Jen-Jang Chang</t>
  </si>
  <si>
    <t>Elzie Haskett</t>
  </si>
  <si>
    <t>Southwest Slammers</t>
  </si>
  <si>
    <t>Pete Trejo</t>
  </si>
  <si>
    <t>99</t>
  </si>
  <si>
    <t>Sam Griswald</t>
  </si>
  <si>
    <t>Kevin Lowe</t>
  </si>
  <si>
    <t>Frank Porter</t>
  </si>
  <si>
    <t>45</t>
  </si>
  <si>
    <t>Steve Michaels</t>
  </si>
  <si>
    <t>88</t>
  </si>
  <si>
    <t>Michael Lewis</t>
  </si>
  <si>
    <t>72</t>
  </si>
  <si>
    <t>Todd Wasson</t>
  </si>
  <si>
    <t>Wayne Sibson</t>
  </si>
  <si>
    <t>Christy Delmonico</t>
  </si>
  <si>
    <t>Ron Smith</t>
  </si>
  <si>
    <t>yes</t>
  </si>
  <si>
    <t>Joe O'Neill</t>
  </si>
  <si>
    <t>Zach Arambula</t>
  </si>
  <si>
    <t>Lonestar Roadrunners</t>
  </si>
  <si>
    <t>Minnesota Fighting Lions</t>
  </si>
  <si>
    <t>Carolina</t>
  </si>
  <si>
    <t>Aqil Sajjad</t>
  </si>
  <si>
    <t>38</t>
  </si>
  <si>
    <t>Brett Scott</t>
  </si>
  <si>
    <t>Minnesota</t>
  </si>
  <si>
    <t>Matt McCoy</t>
  </si>
  <si>
    <t>Matt Mitchell</t>
  </si>
  <si>
    <t>Ben Goodrich</t>
  </si>
  <si>
    <t>Evan Van Dwyne</t>
  </si>
  <si>
    <t>Robert Moore</t>
  </si>
  <si>
    <t>Ryan Quast</t>
  </si>
  <si>
    <t>Taiwan</t>
  </si>
  <si>
    <t>Chris Piper</t>
  </si>
  <si>
    <t>Chelsea White</t>
  </si>
  <si>
    <t>Drew Burnet</t>
  </si>
  <si>
    <t>Elaine Rooney</t>
  </si>
  <si>
    <t>Shaun Keen</t>
  </si>
  <si>
    <t>Julie Johnson</t>
  </si>
  <si>
    <t>Isaac Smith</t>
  </si>
  <si>
    <t>Graham Matthenia</t>
  </si>
  <si>
    <t>66</t>
  </si>
  <si>
    <t>Chen-Kuang Wang</t>
  </si>
  <si>
    <t>Jau-Shi Wang</t>
  </si>
  <si>
    <t>Song Qi-Cheng</t>
  </si>
  <si>
    <t>Chang Kou-Ru</t>
  </si>
  <si>
    <t>Wichita</t>
  </si>
  <si>
    <t>44</t>
  </si>
  <si>
    <t>Gil Ramos</t>
  </si>
  <si>
    <t>Southwest</t>
  </si>
  <si>
    <t>41</t>
  </si>
  <si>
    <t>David Moore</t>
  </si>
  <si>
    <t>Dorothy Lechman</t>
  </si>
  <si>
    <t>Philip Traylor</t>
  </si>
  <si>
    <t>Samantha Meddaugh</t>
  </si>
  <si>
    <t>Jennifer Boylan</t>
  </si>
  <si>
    <t>Joey Duggan</t>
  </si>
  <si>
    <t>Ohmney Romero</t>
  </si>
  <si>
    <t>36</t>
  </si>
  <si>
    <t>Bryan Jayne</t>
  </si>
  <si>
    <t>Jonathan Akin</t>
  </si>
  <si>
    <t>Anne Cyboron</t>
  </si>
  <si>
    <t>Kelly Leonard</t>
  </si>
  <si>
    <t>Clayton King</t>
  </si>
  <si>
    <t>Brian Christian</t>
  </si>
  <si>
    <t>Jason Ackiss</t>
  </si>
  <si>
    <t>Herb Everett</t>
  </si>
  <si>
    <t>Esubalew Johnston</t>
  </si>
  <si>
    <t>Scott Logan</t>
  </si>
  <si>
    <t>Cleo Stevens</t>
  </si>
  <si>
    <t>Tasha Bush</t>
  </si>
  <si>
    <t>22</t>
  </si>
  <si>
    <t>Jennifer Durbin</t>
  </si>
  <si>
    <t>Marilyn Hyland</t>
  </si>
  <si>
    <t>Clarence Schader</t>
  </si>
  <si>
    <t>Gary Baecher</t>
  </si>
  <si>
    <t>Kent Eveans</t>
  </si>
  <si>
    <t>Paul Howard</t>
  </si>
  <si>
    <t>Glen Permar</t>
  </si>
  <si>
    <t>Lou Campos</t>
  </si>
  <si>
    <t>Nim Novakovic</t>
  </si>
  <si>
    <t>Not &gt;= 20</t>
  </si>
  <si>
    <t>Not &gt;= 4</t>
  </si>
  <si>
    <t>Not &gt;= 120</t>
  </si>
  <si>
    <t>Lonestar</t>
  </si>
  <si>
    <t>Shayne Cantan</t>
  </si>
  <si>
    <t>Justen Cantan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</si>
</sst>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4" formatCode="0.000"/>
    <numFmt numFmtId="189" formatCode="0.0000"/>
  </numFmts>
  <fonts count="10" x14ac:knownFonts="1"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b/>
      <sz val="10"/>
      <color indexed="55"/>
      <name val="Arial"/>
      <family val="2"/>
    </font>
    <font>
      <sz val="10"/>
      <color indexed="5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2" borderId="1" xfId="0" applyFont="1" applyFill="1" applyBorder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5" fillId="2" borderId="9" xfId="0" applyFont="1" applyFill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1" fillId="0" borderId="0" xfId="0" applyFont="1" applyAlignment="1">
      <alignment horizontal="center"/>
    </xf>
    <xf numFmtId="0" fontId="3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23" xfId="0" applyFont="1" applyBorder="1"/>
    <xf numFmtId="0" fontId="1" fillId="0" borderId="24" xfId="0" applyFont="1" applyBorder="1"/>
    <xf numFmtId="0" fontId="4" fillId="2" borderId="9" xfId="0" applyFont="1" applyFill="1" applyBorder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3" xfId="0" applyFont="1" applyBorder="1"/>
    <xf numFmtId="0" fontId="1" fillId="0" borderId="7" xfId="0" applyFont="1" applyBorder="1"/>
    <xf numFmtId="0" fontId="1" fillId="0" borderId="1" xfId="0" applyFont="1" applyBorder="1"/>
    <xf numFmtId="0" fontId="1" fillId="0" borderId="29" xfId="0" applyFont="1" applyBorder="1"/>
    <xf numFmtId="0" fontId="1" fillId="0" borderId="30" xfId="0" applyFont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0" fillId="3" borderId="3" xfId="0" applyFill="1" applyBorder="1"/>
    <xf numFmtId="0" fontId="0" fillId="3" borderId="2" xfId="0" applyFill="1" applyBorder="1"/>
    <xf numFmtId="0" fontId="0" fillId="2" borderId="9" xfId="0" applyFill="1" applyBorder="1"/>
    <xf numFmtId="0" fontId="1" fillId="2" borderId="9" xfId="0" applyFont="1" applyFill="1" applyBorder="1"/>
    <xf numFmtId="0" fontId="0" fillId="0" borderId="0" xfId="0" applyBorder="1"/>
    <xf numFmtId="0" fontId="6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center"/>
    </xf>
    <xf numFmtId="184" fontId="7" fillId="0" borderId="0" xfId="0" applyNumberFormat="1" applyFont="1" applyBorder="1"/>
    <xf numFmtId="0" fontId="4" fillId="2" borderId="6" xfId="0" applyFont="1" applyFill="1" applyBorder="1"/>
    <xf numFmtId="0" fontId="0" fillId="3" borderId="8" xfId="0" applyFill="1" applyBorder="1"/>
    <xf numFmtId="0" fontId="0" fillId="4" borderId="6" xfId="0" applyFill="1" applyBorder="1"/>
    <xf numFmtId="0" fontId="8" fillId="0" borderId="0" xfId="0" applyFont="1"/>
    <xf numFmtId="0" fontId="1" fillId="0" borderId="31" xfId="0" applyFont="1" applyBorder="1"/>
    <xf numFmtId="0" fontId="0" fillId="0" borderId="7" xfId="0" applyBorder="1"/>
    <xf numFmtId="0" fontId="1" fillId="0" borderId="32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0" fontId="1" fillId="0" borderId="33" xfId="0" applyFont="1" applyBorder="1"/>
    <xf numFmtId="0" fontId="1" fillId="0" borderId="8" xfId="0" applyFont="1" applyBorder="1"/>
    <xf numFmtId="0" fontId="1" fillId="0" borderId="29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34" xfId="0" applyFont="1" applyBorder="1"/>
    <xf numFmtId="0" fontId="3" fillId="0" borderId="11" xfId="0" applyFont="1" applyBorder="1"/>
    <xf numFmtId="189" fontId="3" fillId="0" borderId="11" xfId="0" applyNumberFormat="1" applyFont="1" applyBorder="1" applyAlignment="1">
      <alignment horizontal="center"/>
    </xf>
    <xf numFmtId="0" fontId="1" fillId="0" borderId="35" xfId="0" applyFont="1" applyBorder="1"/>
    <xf numFmtId="0" fontId="3" fillId="0" borderId="0" xfId="0" applyFont="1" applyBorder="1"/>
    <xf numFmtId="0" fontId="3" fillId="0" borderId="0" xfId="0" applyFont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89" fontId="1" fillId="0" borderId="20" xfId="0" applyNumberFormat="1" applyFont="1" applyBorder="1"/>
    <xf numFmtId="0" fontId="1" fillId="0" borderId="0" xfId="0" applyFont="1"/>
    <xf numFmtId="189" fontId="1" fillId="0" borderId="0" xfId="0" applyNumberFormat="1" applyFont="1"/>
    <xf numFmtId="0" fontId="0" fillId="0" borderId="36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1" fillId="0" borderId="6" xfId="0" applyFont="1" applyBorder="1"/>
    <xf numFmtId="184" fontId="1" fillId="0" borderId="6" xfId="0" applyNumberFormat="1" applyFont="1" applyBorder="1"/>
    <xf numFmtId="0" fontId="1" fillId="4" borderId="8" xfId="0" applyFont="1" applyFill="1" applyBorder="1"/>
    <xf numFmtId="0" fontId="1" fillId="4" borderId="7" xfId="0" applyFont="1" applyFill="1" applyBorder="1"/>
    <xf numFmtId="0" fontId="1" fillId="4" borderId="7" xfId="0" applyFont="1" applyFill="1" applyBorder="1" applyAlignment="1">
      <alignment horizontal="center"/>
    </xf>
    <xf numFmtId="0" fontId="2" fillId="0" borderId="0" xfId="0" applyFont="1"/>
    <xf numFmtId="0" fontId="0" fillId="0" borderId="3" xfId="0" applyBorder="1"/>
    <xf numFmtId="0" fontId="0" fillId="0" borderId="2" xfId="0" applyBorder="1"/>
    <xf numFmtId="0" fontId="0" fillId="0" borderId="8" xfId="0" applyBorder="1"/>
    <xf numFmtId="0" fontId="1" fillId="0" borderId="37" xfId="0" applyFont="1" applyBorder="1"/>
    <xf numFmtId="2" fontId="3" fillId="0" borderId="38" xfId="0" applyNumberFormat="1" applyFont="1" applyBorder="1"/>
    <xf numFmtId="189" fontId="3" fillId="0" borderId="38" xfId="0" applyNumberFormat="1" applyFont="1" applyBorder="1"/>
    <xf numFmtId="0" fontId="1" fillId="0" borderId="39" xfId="0" applyFont="1" applyBorder="1"/>
    <xf numFmtId="0" fontId="3" fillId="0" borderId="40" xfId="0" applyFont="1" applyBorder="1"/>
    <xf numFmtId="0" fontId="3" fillId="0" borderId="41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184" fontId="1" fillId="0" borderId="20" xfId="0" applyNumberFormat="1" applyFont="1" applyBorder="1"/>
    <xf numFmtId="184" fontId="1" fillId="0" borderId="42" xfId="0" applyNumberFormat="1" applyFont="1" applyBorder="1"/>
    <xf numFmtId="49" fontId="0" fillId="0" borderId="43" xfId="0" applyNumberFormat="1" applyBorder="1"/>
    <xf numFmtId="49" fontId="0" fillId="0" borderId="44" xfId="0" applyNumberFormat="1" applyBorder="1"/>
    <xf numFmtId="0" fontId="1" fillId="0" borderId="45" xfId="0" applyFont="1" applyBorder="1"/>
    <xf numFmtId="0" fontId="1" fillId="0" borderId="46" xfId="0" applyFont="1" applyBorder="1"/>
    <xf numFmtId="0" fontId="1" fillId="0" borderId="10" xfId="0" applyFont="1" applyBorder="1"/>
    <xf numFmtId="0" fontId="1" fillId="0" borderId="12" xfId="0" applyFont="1" applyBorder="1"/>
    <xf numFmtId="0" fontId="1" fillId="0" borderId="15" xfId="0" applyFont="1" applyBorder="1"/>
    <xf numFmtId="0" fontId="1" fillId="0" borderId="16" xfId="0" applyFont="1" applyBorder="1"/>
    <xf numFmtId="0" fontId="1" fillId="0" borderId="17" xfId="0" applyFont="1" applyBorder="1"/>
    <xf numFmtId="189" fontId="3" fillId="0" borderId="0" xfId="0" applyNumberFormat="1" applyFont="1" applyBorder="1" applyAlignment="1">
      <alignment horizontal="center"/>
    </xf>
    <xf numFmtId="49" fontId="0" fillId="0" borderId="47" xfId="0" applyNumberFormat="1" applyBorder="1"/>
    <xf numFmtId="0" fontId="3" fillId="0" borderId="47" xfId="0" applyFont="1" applyBorder="1"/>
    <xf numFmtId="184" fontId="0" fillId="0" borderId="0" xfId="0" applyNumberFormat="1"/>
    <xf numFmtId="0" fontId="0" fillId="0" borderId="0" xfId="0" applyFill="1" applyBorder="1"/>
    <xf numFmtId="0" fontId="3" fillId="5" borderId="11" xfId="0" applyFont="1" applyFill="1" applyBorder="1" applyAlignment="1">
      <alignment horizontal="center"/>
    </xf>
    <xf numFmtId="0" fontId="1" fillId="0" borderId="11" xfId="0" applyFont="1" applyBorder="1" applyAlignment="1"/>
    <xf numFmtId="0" fontId="1" fillId="0" borderId="48" xfId="0" applyFont="1" applyBorder="1" applyAlignment="1"/>
    <xf numFmtId="0" fontId="1" fillId="0" borderId="11" xfId="0" applyFont="1" applyFill="1" applyBorder="1" applyAlignment="1"/>
    <xf numFmtId="0" fontId="3" fillId="0" borderId="0" xfId="0" applyFont="1" applyFill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3" fillId="0" borderId="36" xfId="0" applyFont="1" applyBorder="1"/>
    <xf numFmtId="0" fontId="1" fillId="0" borderId="0" xfId="0" applyFont="1" applyFill="1" applyBorder="1" applyAlignment="1">
      <alignment horizontal="center"/>
    </xf>
    <xf numFmtId="0" fontId="3" fillId="5" borderId="13" xfId="0" applyFont="1" applyFill="1" applyBorder="1" applyAlignment="1">
      <alignment horizontal="center"/>
    </xf>
    <xf numFmtId="49" fontId="0" fillId="0" borderId="42" xfId="0" applyNumberFormat="1" applyBorder="1"/>
    <xf numFmtId="184" fontId="3" fillId="0" borderId="0" xfId="0" applyNumberFormat="1" applyFont="1"/>
    <xf numFmtId="184" fontId="1" fillId="0" borderId="0" xfId="0" applyNumberFormat="1" applyFont="1" applyAlignment="1">
      <alignment horizontal="center"/>
    </xf>
    <xf numFmtId="184" fontId="1" fillId="0" borderId="0" xfId="0" applyNumberFormat="1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184" fontId="0" fillId="0" borderId="11" xfId="0" applyNumberFormat="1" applyBorder="1"/>
    <xf numFmtId="0" fontId="3" fillId="0" borderId="12" xfId="0" applyFont="1" applyBorder="1"/>
    <xf numFmtId="49" fontId="0" fillId="0" borderId="49" xfId="0" applyNumberFormat="1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37" xfId="0" applyBorder="1"/>
    <xf numFmtId="0" fontId="1" fillId="0" borderId="50" xfId="0" applyFont="1" applyBorder="1"/>
    <xf numFmtId="0" fontId="1" fillId="0" borderId="51" xfId="0" applyFont="1" applyBorder="1"/>
    <xf numFmtId="0" fontId="1" fillId="0" borderId="38" xfId="0" applyFont="1" applyBorder="1"/>
    <xf numFmtId="0" fontId="1" fillId="0" borderId="52" xfId="0" applyFont="1" applyBorder="1"/>
    <xf numFmtId="184" fontId="1" fillId="0" borderId="9" xfId="0" applyNumberFormat="1" applyFont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3" fillId="0" borderId="12" xfId="0" applyFont="1" applyFill="1" applyBorder="1"/>
    <xf numFmtId="0" fontId="3" fillId="0" borderId="10" xfId="0" applyFont="1" applyFill="1" applyBorder="1"/>
    <xf numFmtId="0" fontId="3" fillId="0" borderId="11" xfId="0" applyFont="1" applyFill="1" applyBorder="1"/>
    <xf numFmtId="2" fontId="0" fillId="0" borderId="0" xfId="0" applyNumberFormat="1"/>
    <xf numFmtId="0" fontId="3" fillId="0" borderId="14" xfId="0" applyFont="1" applyBorder="1"/>
    <xf numFmtId="0" fontId="1" fillId="0" borderId="7" xfId="0" applyFont="1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/>
    <xf numFmtId="0" fontId="1" fillId="0" borderId="21" xfId="0" applyFont="1" applyFill="1" applyBorder="1"/>
    <xf numFmtId="0" fontId="1" fillId="0" borderId="22" xfId="0" applyFont="1" applyFill="1" applyBorder="1"/>
    <xf numFmtId="0" fontId="1" fillId="0" borderId="23" xfId="0" applyFont="1" applyFill="1" applyBorder="1"/>
    <xf numFmtId="49" fontId="3" fillId="0" borderId="43" xfId="0" applyNumberFormat="1" applyFont="1" applyBorder="1"/>
    <xf numFmtId="0" fontId="3" fillId="0" borderId="10" xfId="0" applyFont="1" applyBorder="1"/>
    <xf numFmtId="0" fontId="3" fillId="0" borderId="0" xfId="0" applyFont="1" applyFill="1" applyBorder="1"/>
    <xf numFmtId="0" fontId="9" fillId="0" borderId="0" xfId="0" applyFont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5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8" xfId="0" applyFont="1" applyBorder="1" applyAlignment="1">
      <alignment horizontal="center"/>
    </xf>
  </cellXfs>
  <cellStyles count="1">
    <cellStyle name="Normal" xfId="0" builtinId="0"/>
  </cellStyles>
  <dxfs count="37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  <dxf>
      <fill>
        <patternFill>
          <bgColor indexed="13"/>
        </patternFill>
      </fill>
    </dxf>
    <dxf>
      <font>
        <b/>
        <i val="0"/>
        <condense val="0"/>
        <extend val="0"/>
      </font>
      <fill>
        <patternFill>
          <bgColor indexed="1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NBBA\Midwest%20Cit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ats Template"/>
      <sheetName val="Sheet1"/>
      <sheetName val="Sheet2"/>
      <sheetName val="Sheet3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A6D9B-EFCF-4C64-BB7F-8A202601EADD}">
  <sheetPr codeName="Sheet3">
    <pageSetUpPr fitToPage="1"/>
  </sheetPr>
  <dimension ref="A1:Q153"/>
  <sheetViews>
    <sheetView zoomScaleNormal="100" workbookViewId="0">
      <selection activeCell="J20" sqref="J20"/>
    </sheetView>
  </sheetViews>
  <sheetFormatPr defaultRowHeight="13.2" x14ac:dyDescent="0.25"/>
  <cols>
    <col min="1" max="1" width="18.33203125" bestFit="1" customWidth="1"/>
    <col min="2" max="2" width="17" bestFit="1" customWidth="1"/>
    <col min="3" max="3" width="9.5546875" style="111" bestFit="1" customWidth="1"/>
    <col min="6" max="6" width="16.44140625" bestFit="1" customWidth="1"/>
    <col min="7" max="7" width="17" bestFit="1" customWidth="1"/>
    <col min="8" max="8" width="9.88671875" style="111" bestFit="1" customWidth="1"/>
    <col min="11" max="11" width="16.44140625" bestFit="1" customWidth="1"/>
    <col min="12" max="12" width="17.6640625" customWidth="1"/>
    <col min="13" max="13" width="11.33203125" bestFit="1" customWidth="1"/>
    <col min="14" max="14" width="11.33203125" customWidth="1"/>
    <col min="16" max="16" width="12.5546875" bestFit="1" customWidth="1"/>
  </cols>
  <sheetData>
    <row r="1" spans="1:17" x14ac:dyDescent="0.25">
      <c r="A1" s="23" t="s">
        <v>35</v>
      </c>
      <c r="B1" s="23" t="s">
        <v>35</v>
      </c>
      <c r="C1" s="125" t="s">
        <v>37</v>
      </c>
      <c r="D1" s="23" t="s">
        <v>38</v>
      </c>
      <c r="E1" s="23"/>
      <c r="F1" s="23" t="s">
        <v>35</v>
      </c>
      <c r="G1" s="23" t="s">
        <v>35</v>
      </c>
      <c r="H1" s="125" t="s">
        <v>49</v>
      </c>
      <c r="I1" s="23" t="s">
        <v>38</v>
      </c>
      <c r="K1" s="23" t="s">
        <v>9</v>
      </c>
      <c r="L1" s="23" t="s">
        <v>35</v>
      </c>
      <c r="M1" s="23" t="s">
        <v>44</v>
      </c>
      <c r="N1" s="23" t="s">
        <v>38</v>
      </c>
      <c r="O1" s="112"/>
      <c r="P1" s="114" t="s">
        <v>40</v>
      </c>
      <c r="Q1" s="113" t="s">
        <v>56</v>
      </c>
    </row>
    <row r="2" spans="1:17" x14ac:dyDescent="0.25">
      <c r="A2" s="23" t="s">
        <v>34</v>
      </c>
      <c r="B2" s="23" t="s">
        <v>42</v>
      </c>
      <c r="C2" s="126" t="s">
        <v>48</v>
      </c>
      <c r="D2" s="47" t="s">
        <v>39</v>
      </c>
      <c r="E2" s="47"/>
      <c r="F2" s="23" t="s">
        <v>34</v>
      </c>
      <c r="G2" s="23" t="s">
        <v>42</v>
      </c>
      <c r="H2" s="126" t="str">
        <f>UPPER(Q1)</f>
        <v>PO/G</v>
      </c>
      <c r="I2" s="47" t="s">
        <v>39</v>
      </c>
      <c r="J2" s="47"/>
      <c r="K2" s="121" t="s">
        <v>34</v>
      </c>
      <c r="L2" s="23" t="s">
        <v>42</v>
      </c>
      <c r="M2" s="47" t="s">
        <v>45</v>
      </c>
      <c r="N2" s="47" t="s">
        <v>39</v>
      </c>
      <c r="O2" s="117"/>
      <c r="P2" s="115" t="s">
        <v>33</v>
      </c>
      <c r="Q2" s="113">
        <v>20</v>
      </c>
    </row>
    <row r="3" spans="1:17" x14ac:dyDescent="0.25">
      <c r="A3" t="s">
        <v>91</v>
      </c>
      <c r="B3" t="s">
        <v>98</v>
      </c>
      <c r="C3" s="111">
        <v>0.68421052631578949</v>
      </c>
      <c r="D3" t="s">
        <v>233</v>
      </c>
      <c r="F3" t="s">
        <v>284</v>
      </c>
      <c r="G3" t="s">
        <v>102</v>
      </c>
      <c r="H3" s="111">
        <v>6.333333333333333</v>
      </c>
      <c r="I3" t="s">
        <v>233</v>
      </c>
      <c r="K3" t="s">
        <v>204</v>
      </c>
      <c r="L3" t="s">
        <v>203</v>
      </c>
      <c r="M3" s="111">
        <v>0.88590604026845643</v>
      </c>
      <c r="N3" t="s">
        <v>233</v>
      </c>
      <c r="O3" s="112"/>
      <c r="P3" s="114" t="s">
        <v>41</v>
      </c>
      <c r="Q3" s="113">
        <v>4</v>
      </c>
    </row>
    <row r="4" spans="1:17" x14ac:dyDescent="0.25">
      <c r="A4" t="s">
        <v>71</v>
      </c>
      <c r="B4" t="s">
        <v>103</v>
      </c>
      <c r="C4" s="111">
        <v>0.65853658536585369</v>
      </c>
      <c r="D4" t="s">
        <v>233</v>
      </c>
      <c r="F4" t="s">
        <v>77</v>
      </c>
      <c r="G4" t="s">
        <v>98</v>
      </c>
      <c r="H4" s="111">
        <v>6.1428571428571432</v>
      </c>
      <c r="I4" t="s">
        <v>233</v>
      </c>
      <c r="K4" t="s">
        <v>170</v>
      </c>
      <c r="L4" t="s">
        <v>98</v>
      </c>
      <c r="M4" s="111">
        <v>0.88306451612903225</v>
      </c>
      <c r="N4" t="s">
        <v>233</v>
      </c>
      <c r="O4" s="112"/>
      <c r="P4" s="114" t="s">
        <v>47</v>
      </c>
      <c r="Q4" s="122">
        <v>120</v>
      </c>
    </row>
    <row r="5" spans="1:17" x14ac:dyDescent="0.25">
      <c r="A5" t="s">
        <v>206</v>
      </c>
      <c r="B5" t="s">
        <v>203</v>
      </c>
      <c r="C5" s="111">
        <v>0.62264150943396224</v>
      </c>
      <c r="D5" t="s">
        <v>233</v>
      </c>
      <c r="F5" t="s">
        <v>297</v>
      </c>
      <c r="G5" t="s">
        <v>149</v>
      </c>
      <c r="H5" s="111">
        <v>6</v>
      </c>
      <c r="I5" t="s">
        <v>233</v>
      </c>
      <c r="K5" t="s">
        <v>183</v>
      </c>
      <c r="L5" t="s">
        <v>97</v>
      </c>
      <c r="M5" s="111">
        <v>0.88038277511961727</v>
      </c>
      <c r="N5" t="s">
        <v>233</v>
      </c>
      <c r="O5" s="112"/>
      <c r="P5" s="116" t="s">
        <v>43</v>
      </c>
      <c r="Q5" s="119">
        <v>6</v>
      </c>
    </row>
    <row r="6" spans="1:17" x14ac:dyDescent="0.25">
      <c r="A6" t="s">
        <v>70</v>
      </c>
      <c r="B6" t="s">
        <v>103</v>
      </c>
      <c r="C6" s="111">
        <v>0.61764705882352944</v>
      </c>
      <c r="D6" t="s">
        <v>233</v>
      </c>
      <c r="F6" t="s">
        <v>73</v>
      </c>
      <c r="G6" t="s">
        <v>97</v>
      </c>
      <c r="H6" s="111">
        <v>6</v>
      </c>
      <c r="I6" t="s">
        <v>233</v>
      </c>
      <c r="K6" t="s">
        <v>196</v>
      </c>
      <c r="L6" t="s">
        <v>103</v>
      </c>
      <c r="M6" s="111">
        <v>0.84313725490196079</v>
      </c>
      <c r="N6" t="s">
        <v>233</v>
      </c>
    </row>
    <row r="7" spans="1:17" x14ac:dyDescent="0.25">
      <c r="A7" t="s">
        <v>181</v>
      </c>
      <c r="B7" t="s">
        <v>97</v>
      </c>
      <c r="C7" s="111">
        <v>0.6</v>
      </c>
      <c r="D7" t="s">
        <v>233</v>
      </c>
      <c r="F7" t="s">
        <v>186</v>
      </c>
      <c r="G7" t="s">
        <v>236</v>
      </c>
      <c r="H7" s="111">
        <v>5.5</v>
      </c>
      <c r="I7" t="s">
        <v>233</v>
      </c>
      <c r="K7" t="s">
        <v>132</v>
      </c>
      <c r="L7" t="s">
        <v>100</v>
      </c>
      <c r="M7" s="111">
        <v>0.82692307692307687</v>
      </c>
      <c r="N7" t="s">
        <v>233</v>
      </c>
    </row>
    <row r="8" spans="1:17" x14ac:dyDescent="0.25">
      <c r="A8" t="s">
        <v>259</v>
      </c>
      <c r="B8" t="s">
        <v>203</v>
      </c>
      <c r="C8" s="111">
        <v>0.59090909090909094</v>
      </c>
      <c r="D8" t="s">
        <v>233</v>
      </c>
      <c r="F8" t="s">
        <v>185</v>
      </c>
      <c r="G8" t="s">
        <v>100</v>
      </c>
      <c r="H8" s="111">
        <v>5</v>
      </c>
      <c r="I8" t="s">
        <v>233</v>
      </c>
      <c r="K8" t="s">
        <v>173</v>
      </c>
      <c r="L8" t="s">
        <v>102</v>
      </c>
      <c r="M8" s="111">
        <v>0.81909547738693467</v>
      </c>
      <c r="N8" t="s">
        <v>233</v>
      </c>
    </row>
    <row r="9" spans="1:17" x14ac:dyDescent="0.25">
      <c r="A9" t="s">
        <v>82</v>
      </c>
      <c r="B9" t="s">
        <v>97</v>
      </c>
      <c r="C9" s="111">
        <v>0.58823529411764708</v>
      </c>
      <c r="D9" t="s">
        <v>233</v>
      </c>
      <c r="F9" t="s">
        <v>79</v>
      </c>
      <c r="G9" t="s">
        <v>192</v>
      </c>
      <c r="H9" s="111">
        <v>4.166666666666667</v>
      </c>
      <c r="I9" t="s">
        <v>233</v>
      </c>
      <c r="K9" t="s">
        <v>158</v>
      </c>
      <c r="L9" t="s">
        <v>95</v>
      </c>
      <c r="M9" s="111">
        <v>0.81447963800904977</v>
      </c>
      <c r="N9" t="s">
        <v>233</v>
      </c>
    </row>
    <row r="10" spans="1:17" x14ac:dyDescent="0.25">
      <c r="A10" t="s">
        <v>86</v>
      </c>
      <c r="B10" t="s">
        <v>98</v>
      </c>
      <c r="C10" s="111">
        <v>0.58064516129032262</v>
      </c>
      <c r="D10" t="s">
        <v>233</v>
      </c>
      <c r="F10" t="s">
        <v>105</v>
      </c>
      <c r="G10" t="s">
        <v>95</v>
      </c>
      <c r="H10" s="111">
        <v>4</v>
      </c>
      <c r="I10" t="s">
        <v>233</v>
      </c>
      <c r="K10" t="s">
        <v>153</v>
      </c>
      <c r="L10" t="s">
        <v>96</v>
      </c>
      <c r="M10" s="111">
        <v>0.81382978723404253</v>
      </c>
      <c r="N10" t="s">
        <v>233</v>
      </c>
    </row>
    <row r="11" spans="1:17" x14ac:dyDescent="0.25">
      <c r="A11" t="s">
        <v>76</v>
      </c>
      <c r="B11" t="s">
        <v>97</v>
      </c>
      <c r="C11" s="111">
        <v>0.5625</v>
      </c>
      <c r="D11" t="s">
        <v>233</v>
      </c>
      <c r="F11" t="s">
        <v>142</v>
      </c>
      <c r="G11" t="s">
        <v>103</v>
      </c>
      <c r="H11" s="111">
        <v>3.875</v>
      </c>
      <c r="I11" t="s">
        <v>233</v>
      </c>
      <c r="K11" t="s">
        <v>72</v>
      </c>
      <c r="L11" t="s">
        <v>101</v>
      </c>
      <c r="M11" s="111">
        <v>0.79032258064516125</v>
      </c>
      <c r="N11" t="s">
        <v>233</v>
      </c>
    </row>
    <row r="12" spans="1:17" x14ac:dyDescent="0.25">
      <c r="A12" t="s">
        <v>205</v>
      </c>
      <c r="B12" t="s">
        <v>203</v>
      </c>
      <c r="C12" s="111">
        <v>0.55769230769230771</v>
      </c>
      <c r="D12" t="s">
        <v>233</v>
      </c>
      <c r="F12" t="s">
        <v>303</v>
      </c>
      <c r="G12" t="s">
        <v>96</v>
      </c>
      <c r="H12" s="111">
        <v>3.8571428571428572</v>
      </c>
      <c r="I12" t="s">
        <v>233</v>
      </c>
      <c r="K12" t="s">
        <v>241</v>
      </c>
      <c r="L12" t="s">
        <v>237</v>
      </c>
      <c r="M12" s="111">
        <v>0.68098159509202461</v>
      </c>
      <c r="N12" t="s">
        <v>233</v>
      </c>
    </row>
    <row r="13" spans="1:17" x14ac:dyDescent="0.25">
      <c r="A13" t="s">
        <v>126</v>
      </c>
      <c r="B13" t="s">
        <v>100</v>
      </c>
      <c r="C13" s="111">
        <v>0.55319148936170215</v>
      </c>
      <c r="D13" t="s">
        <v>233</v>
      </c>
      <c r="F13" t="s">
        <v>88</v>
      </c>
      <c r="G13" t="s">
        <v>218</v>
      </c>
      <c r="H13" s="111">
        <v>3.8571428571428572</v>
      </c>
      <c r="I13" t="s">
        <v>233</v>
      </c>
      <c r="K13" t="s">
        <v>257</v>
      </c>
      <c r="L13" t="s">
        <v>236</v>
      </c>
      <c r="M13" s="111">
        <v>0.64640883977900554</v>
      </c>
      <c r="N13" t="s">
        <v>233</v>
      </c>
    </row>
    <row r="14" spans="1:17" x14ac:dyDescent="0.25">
      <c r="A14" t="s">
        <v>235</v>
      </c>
      <c r="B14" t="s">
        <v>95</v>
      </c>
      <c r="C14" s="111">
        <v>0.55263157894736847</v>
      </c>
      <c r="D14" t="s">
        <v>233</v>
      </c>
      <c r="F14" t="s">
        <v>110</v>
      </c>
      <c r="G14" t="s">
        <v>101</v>
      </c>
      <c r="H14" s="111">
        <v>3.7777777777777777</v>
      </c>
      <c r="I14" t="s">
        <v>233</v>
      </c>
      <c r="K14" t="s">
        <v>187</v>
      </c>
      <c r="L14" t="s">
        <v>99</v>
      </c>
      <c r="M14" s="111">
        <v>0.63779527559055116</v>
      </c>
      <c r="N14" t="s">
        <v>233</v>
      </c>
    </row>
    <row r="15" spans="1:17" x14ac:dyDescent="0.25">
      <c r="A15" t="s">
        <v>216</v>
      </c>
      <c r="B15" t="s">
        <v>203</v>
      </c>
      <c r="C15" s="111">
        <v>0.5490196078431373</v>
      </c>
      <c r="D15" t="s">
        <v>233</v>
      </c>
      <c r="F15" t="s">
        <v>206</v>
      </c>
      <c r="G15" t="s">
        <v>203</v>
      </c>
      <c r="H15" s="111">
        <v>3.3</v>
      </c>
      <c r="I15" t="s">
        <v>233</v>
      </c>
      <c r="K15" t="s">
        <v>283</v>
      </c>
      <c r="L15" t="s">
        <v>149</v>
      </c>
      <c r="M15" s="111">
        <v>0.58115183246073299</v>
      </c>
      <c r="N15" t="s">
        <v>233</v>
      </c>
    </row>
    <row r="16" spans="1:17" x14ac:dyDescent="0.25">
      <c r="A16" t="s">
        <v>64</v>
      </c>
      <c r="B16" t="s">
        <v>100</v>
      </c>
      <c r="C16" s="111">
        <v>0.54545454545454541</v>
      </c>
      <c r="D16" t="s">
        <v>233</v>
      </c>
      <c r="F16" t="s">
        <v>246</v>
      </c>
      <c r="G16" t="s">
        <v>237</v>
      </c>
      <c r="H16" s="111">
        <v>2.7142857142857144</v>
      </c>
      <c r="I16" t="s">
        <v>233</v>
      </c>
      <c r="K16" t="s">
        <v>147</v>
      </c>
      <c r="L16" t="s">
        <v>103</v>
      </c>
      <c r="M16" s="111">
        <v>0.85416666666666663</v>
      </c>
      <c r="N16" t="s">
        <v>300</v>
      </c>
    </row>
    <row r="17" spans="1:14" x14ac:dyDescent="0.25">
      <c r="A17" t="s">
        <v>165</v>
      </c>
      <c r="B17" t="s">
        <v>95</v>
      </c>
      <c r="C17" s="111">
        <v>0.53846153846153844</v>
      </c>
      <c r="D17" t="s">
        <v>233</v>
      </c>
      <c r="F17" t="s">
        <v>89</v>
      </c>
      <c r="G17" t="s">
        <v>99</v>
      </c>
      <c r="H17" s="111">
        <v>2.7142857142857144</v>
      </c>
      <c r="I17" t="s">
        <v>233</v>
      </c>
      <c r="K17" t="s">
        <v>174</v>
      </c>
      <c r="L17" t="s">
        <v>218</v>
      </c>
      <c r="M17" s="111">
        <v>0.65254237288135597</v>
      </c>
      <c r="N17" t="s">
        <v>300</v>
      </c>
    </row>
    <row r="18" spans="1:14" x14ac:dyDescent="0.25">
      <c r="A18" t="s">
        <v>81</v>
      </c>
      <c r="B18" t="s">
        <v>102</v>
      </c>
      <c r="C18" s="111">
        <v>0.53846153846153844</v>
      </c>
      <c r="D18" t="s">
        <v>233</v>
      </c>
      <c r="F18" t="s">
        <v>216</v>
      </c>
      <c r="G18" t="s">
        <v>203</v>
      </c>
      <c r="H18" s="111">
        <v>2.6</v>
      </c>
      <c r="I18" t="s">
        <v>233</v>
      </c>
      <c r="K18" t="s">
        <v>201</v>
      </c>
      <c r="L18" t="s">
        <v>192</v>
      </c>
      <c r="M18" s="111">
        <v>0.61290322580645162</v>
      </c>
      <c r="N18" t="s">
        <v>300</v>
      </c>
    </row>
    <row r="19" spans="1:14" x14ac:dyDescent="0.25">
      <c r="A19" t="s">
        <v>188</v>
      </c>
      <c r="B19" t="s">
        <v>98</v>
      </c>
      <c r="C19" s="111">
        <v>0.53488372093023251</v>
      </c>
      <c r="D19" t="s">
        <v>233</v>
      </c>
      <c r="F19" t="s">
        <v>74</v>
      </c>
      <c r="G19" t="s">
        <v>101</v>
      </c>
      <c r="H19" s="111">
        <v>2.4444444444444446</v>
      </c>
      <c r="I19" t="s">
        <v>233</v>
      </c>
      <c r="K19" t="s">
        <v>270</v>
      </c>
      <c r="L19" t="s">
        <v>99</v>
      </c>
      <c r="M19" s="111">
        <v>0.60606060606060608</v>
      </c>
      <c r="N19" t="s">
        <v>300</v>
      </c>
    </row>
    <row r="20" spans="1:14" x14ac:dyDescent="0.25">
      <c r="A20" t="s">
        <v>284</v>
      </c>
      <c r="B20" t="s">
        <v>102</v>
      </c>
      <c r="C20" s="111">
        <v>0.53333333333333333</v>
      </c>
      <c r="D20" t="s">
        <v>233</v>
      </c>
      <c r="F20" t="s">
        <v>302</v>
      </c>
      <c r="G20" t="s">
        <v>96</v>
      </c>
      <c r="H20" s="111">
        <v>2.4285714285714284</v>
      </c>
      <c r="I20" t="s">
        <v>233</v>
      </c>
      <c r="K20" t="s">
        <v>285</v>
      </c>
      <c r="L20" t="s">
        <v>218</v>
      </c>
      <c r="M20" s="111">
        <v>0.55000000000000004</v>
      </c>
      <c r="N20" t="s">
        <v>300</v>
      </c>
    </row>
    <row r="21" spans="1:14" x14ac:dyDescent="0.25">
      <c r="A21" t="s">
        <v>195</v>
      </c>
      <c r="B21" t="s">
        <v>103</v>
      </c>
      <c r="C21" s="111">
        <v>0.52777777777777779</v>
      </c>
      <c r="D21" t="s">
        <v>233</v>
      </c>
      <c r="F21" t="s">
        <v>157</v>
      </c>
      <c r="G21" t="s">
        <v>149</v>
      </c>
      <c r="H21" s="111">
        <v>2.375</v>
      </c>
      <c r="I21" t="s">
        <v>233</v>
      </c>
      <c r="K21" t="s">
        <v>280</v>
      </c>
      <c r="L21" t="s">
        <v>192</v>
      </c>
      <c r="M21" s="124">
        <v>0.37704918032786883</v>
      </c>
      <c r="N21" s="69" t="s">
        <v>300</v>
      </c>
    </row>
    <row r="22" spans="1:14" x14ac:dyDescent="0.25">
      <c r="A22" t="s">
        <v>189</v>
      </c>
      <c r="B22" t="s">
        <v>103</v>
      </c>
      <c r="C22" s="111">
        <v>0.51724137931034486</v>
      </c>
      <c r="D22" t="s">
        <v>233</v>
      </c>
      <c r="F22" t="s">
        <v>93</v>
      </c>
      <c r="G22" t="s">
        <v>98</v>
      </c>
      <c r="H22" s="111">
        <v>2.25</v>
      </c>
      <c r="I22" t="s">
        <v>233</v>
      </c>
      <c r="K22" t="s">
        <v>293</v>
      </c>
      <c r="L22" t="s">
        <v>237</v>
      </c>
      <c r="M22" s="124">
        <v>0.33333333333333337</v>
      </c>
      <c r="N22" s="69" t="s">
        <v>300</v>
      </c>
    </row>
    <row r="23" spans="1:14" x14ac:dyDescent="0.25">
      <c r="A23" t="s">
        <v>210</v>
      </c>
      <c r="B23" t="s">
        <v>97</v>
      </c>
      <c r="C23" s="111">
        <v>0.51428571428571423</v>
      </c>
      <c r="D23" t="s">
        <v>233</v>
      </c>
      <c r="F23" t="s">
        <v>165</v>
      </c>
      <c r="G23" t="s">
        <v>95</v>
      </c>
      <c r="H23" s="111">
        <v>2.1428571428571428</v>
      </c>
      <c r="I23" t="s">
        <v>233</v>
      </c>
    </row>
    <row r="24" spans="1:14" x14ac:dyDescent="0.25">
      <c r="A24" t="s">
        <v>92</v>
      </c>
      <c r="B24" t="s">
        <v>100</v>
      </c>
      <c r="C24" s="111">
        <v>0.51063829787234039</v>
      </c>
      <c r="D24" t="s">
        <v>233</v>
      </c>
      <c r="F24" t="s">
        <v>176</v>
      </c>
      <c r="G24" t="s">
        <v>102</v>
      </c>
      <c r="H24" s="111">
        <v>2.1428571428571428</v>
      </c>
      <c r="I24" t="s">
        <v>233</v>
      </c>
    </row>
    <row r="25" spans="1:14" x14ac:dyDescent="0.25">
      <c r="A25" t="s">
        <v>302</v>
      </c>
      <c r="B25" t="s">
        <v>96</v>
      </c>
      <c r="C25" s="111">
        <v>0.5</v>
      </c>
      <c r="D25" t="s">
        <v>233</v>
      </c>
      <c r="F25" t="s">
        <v>163</v>
      </c>
      <c r="G25" t="s">
        <v>149</v>
      </c>
      <c r="H25" s="111">
        <v>2</v>
      </c>
      <c r="I25" t="s">
        <v>233</v>
      </c>
    </row>
    <row r="26" spans="1:14" x14ac:dyDescent="0.25">
      <c r="A26" t="s">
        <v>211</v>
      </c>
      <c r="B26" t="s">
        <v>102</v>
      </c>
      <c r="C26" s="111">
        <v>0.5</v>
      </c>
      <c r="D26" t="s">
        <v>233</v>
      </c>
      <c r="F26" t="s">
        <v>154</v>
      </c>
      <c r="G26" t="s">
        <v>149</v>
      </c>
      <c r="H26" s="111">
        <v>2</v>
      </c>
      <c r="I26" t="s">
        <v>233</v>
      </c>
    </row>
    <row r="27" spans="1:14" x14ac:dyDescent="0.25">
      <c r="A27" t="s">
        <v>74</v>
      </c>
      <c r="B27" t="s">
        <v>101</v>
      </c>
      <c r="C27" s="111">
        <v>0.5</v>
      </c>
      <c r="D27" t="s">
        <v>233</v>
      </c>
      <c r="F27" t="s">
        <v>181</v>
      </c>
      <c r="G27" t="s">
        <v>97</v>
      </c>
      <c r="H27" s="111">
        <v>2</v>
      </c>
      <c r="I27" t="s">
        <v>233</v>
      </c>
      <c r="M27" s="111"/>
    </row>
    <row r="28" spans="1:14" x14ac:dyDescent="0.25">
      <c r="A28" t="s">
        <v>93</v>
      </c>
      <c r="B28" t="s">
        <v>98</v>
      </c>
      <c r="C28" s="111">
        <v>0.48837209302325579</v>
      </c>
      <c r="D28" t="s">
        <v>233</v>
      </c>
      <c r="F28" t="s">
        <v>278</v>
      </c>
      <c r="G28" t="s">
        <v>192</v>
      </c>
      <c r="H28" s="111">
        <v>2</v>
      </c>
      <c r="I28" t="s">
        <v>233</v>
      </c>
      <c r="M28" s="111"/>
    </row>
    <row r="29" spans="1:14" x14ac:dyDescent="0.25">
      <c r="A29" t="s">
        <v>225</v>
      </c>
      <c r="B29" t="s">
        <v>101</v>
      </c>
      <c r="C29" s="111">
        <v>0.4838709677419355</v>
      </c>
      <c r="D29" t="s">
        <v>233</v>
      </c>
      <c r="F29" t="s">
        <v>83</v>
      </c>
      <c r="G29" t="s">
        <v>98</v>
      </c>
      <c r="H29" s="111">
        <v>2</v>
      </c>
      <c r="I29" t="s">
        <v>233</v>
      </c>
      <c r="M29" s="111"/>
    </row>
    <row r="30" spans="1:14" x14ac:dyDescent="0.25">
      <c r="A30" t="s">
        <v>115</v>
      </c>
      <c r="B30" t="s">
        <v>98</v>
      </c>
      <c r="C30" s="111">
        <v>0.48148148148148145</v>
      </c>
      <c r="D30" t="s">
        <v>233</v>
      </c>
      <c r="F30" t="s">
        <v>166</v>
      </c>
      <c r="G30" t="s">
        <v>95</v>
      </c>
      <c r="H30" s="111">
        <v>1.8571428571428572</v>
      </c>
      <c r="I30" t="s">
        <v>233</v>
      </c>
      <c r="M30" s="111"/>
    </row>
    <row r="31" spans="1:14" x14ac:dyDescent="0.25">
      <c r="A31" t="s">
        <v>152</v>
      </c>
      <c r="B31" t="s">
        <v>96</v>
      </c>
      <c r="C31" s="111">
        <v>0.48</v>
      </c>
      <c r="D31" t="s">
        <v>233</v>
      </c>
      <c r="F31" t="s">
        <v>211</v>
      </c>
      <c r="G31" t="s">
        <v>102</v>
      </c>
      <c r="H31" s="111">
        <v>1.8571428571428572</v>
      </c>
      <c r="I31" t="s">
        <v>233</v>
      </c>
    </row>
    <row r="32" spans="1:14" x14ac:dyDescent="0.25">
      <c r="A32" t="s">
        <v>185</v>
      </c>
      <c r="B32" t="s">
        <v>100</v>
      </c>
      <c r="C32" s="111">
        <v>0.47222222222222221</v>
      </c>
      <c r="D32" t="s">
        <v>233</v>
      </c>
      <c r="F32" t="s">
        <v>198</v>
      </c>
      <c r="G32" t="s">
        <v>192</v>
      </c>
      <c r="H32" s="111">
        <v>1.8571428571428572</v>
      </c>
      <c r="I32" t="s">
        <v>233</v>
      </c>
    </row>
    <row r="33" spans="1:9" x14ac:dyDescent="0.25">
      <c r="A33" t="s">
        <v>83</v>
      </c>
      <c r="B33" t="s">
        <v>98</v>
      </c>
      <c r="C33" s="111">
        <v>0.46875</v>
      </c>
      <c r="D33" t="s">
        <v>233</v>
      </c>
      <c r="F33" t="s">
        <v>59</v>
      </c>
      <c r="G33" t="s">
        <v>95</v>
      </c>
      <c r="H33" s="111">
        <v>1.7142857142857142</v>
      </c>
      <c r="I33" t="s">
        <v>233</v>
      </c>
    </row>
    <row r="34" spans="1:9" x14ac:dyDescent="0.25">
      <c r="A34" t="s">
        <v>66</v>
      </c>
      <c r="B34" t="s">
        <v>100</v>
      </c>
      <c r="C34" s="111">
        <v>0.46153846153846156</v>
      </c>
      <c r="D34" t="s">
        <v>233</v>
      </c>
      <c r="F34" t="s">
        <v>150</v>
      </c>
      <c r="G34" t="s">
        <v>96</v>
      </c>
      <c r="H34" s="111">
        <v>1.7142857142857142</v>
      </c>
      <c r="I34" t="s">
        <v>233</v>
      </c>
    </row>
    <row r="35" spans="1:9" x14ac:dyDescent="0.25">
      <c r="A35" t="s">
        <v>110</v>
      </c>
      <c r="B35" t="s">
        <v>101</v>
      </c>
      <c r="C35" s="111">
        <v>0.46153846153846156</v>
      </c>
      <c r="D35" t="s">
        <v>233</v>
      </c>
      <c r="F35" t="s">
        <v>214</v>
      </c>
      <c r="G35" t="s">
        <v>96</v>
      </c>
      <c r="H35" s="111">
        <v>1.7142857142857142</v>
      </c>
      <c r="I35" t="s">
        <v>233</v>
      </c>
    </row>
    <row r="36" spans="1:9" x14ac:dyDescent="0.25">
      <c r="A36" t="s">
        <v>166</v>
      </c>
      <c r="B36" t="s">
        <v>95</v>
      </c>
      <c r="C36" s="111">
        <v>0.45714285714285713</v>
      </c>
      <c r="D36" t="s">
        <v>233</v>
      </c>
      <c r="F36" t="s">
        <v>219</v>
      </c>
      <c r="G36" t="s">
        <v>218</v>
      </c>
      <c r="H36" s="111">
        <v>1.7142857142857142</v>
      </c>
      <c r="I36" t="s">
        <v>233</v>
      </c>
    </row>
    <row r="37" spans="1:9" x14ac:dyDescent="0.25">
      <c r="A37" t="s">
        <v>221</v>
      </c>
      <c r="B37" t="s">
        <v>218</v>
      </c>
      <c r="C37" s="111">
        <v>0.45161290322580644</v>
      </c>
      <c r="D37" t="s">
        <v>233</v>
      </c>
      <c r="F37" t="s">
        <v>178</v>
      </c>
      <c r="G37" t="s">
        <v>218</v>
      </c>
      <c r="H37" s="111">
        <v>1.7142857142857142</v>
      </c>
      <c r="I37" t="s">
        <v>233</v>
      </c>
    </row>
    <row r="38" spans="1:9" x14ac:dyDescent="0.25">
      <c r="A38" t="s">
        <v>209</v>
      </c>
      <c r="B38" t="s">
        <v>203</v>
      </c>
      <c r="C38" s="111">
        <v>0.4375</v>
      </c>
      <c r="D38" t="s">
        <v>233</v>
      </c>
      <c r="F38" t="s">
        <v>75</v>
      </c>
      <c r="G38" t="s">
        <v>97</v>
      </c>
      <c r="H38" s="111">
        <v>1.6</v>
      </c>
      <c r="I38" t="s">
        <v>233</v>
      </c>
    </row>
    <row r="39" spans="1:9" x14ac:dyDescent="0.25">
      <c r="A39" t="s">
        <v>150</v>
      </c>
      <c r="B39" t="s">
        <v>96</v>
      </c>
      <c r="C39" s="111">
        <v>0.43333333333333335</v>
      </c>
      <c r="D39" t="s">
        <v>233</v>
      </c>
      <c r="F39" t="s">
        <v>243</v>
      </c>
      <c r="G39" t="s">
        <v>237</v>
      </c>
      <c r="H39" s="111">
        <v>1.5</v>
      </c>
      <c r="I39" t="s">
        <v>233</v>
      </c>
    </row>
    <row r="40" spans="1:9" x14ac:dyDescent="0.25">
      <c r="A40" t="s">
        <v>193</v>
      </c>
      <c r="B40" t="s">
        <v>103</v>
      </c>
      <c r="C40" s="111">
        <v>0.43333333333333335</v>
      </c>
      <c r="D40" t="s">
        <v>233</v>
      </c>
      <c r="F40" t="s">
        <v>260</v>
      </c>
      <c r="G40" t="s">
        <v>203</v>
      </c>
      <c r="H40" s="111">
        <v>1.5</v>
      </c>
      <c r="I40" t="s">
        <v>233</v>
      </c>
    </row>
    <row r="41" spans="1:9" x14ac:dyDescent="0.25">
      <c r="A41" t="s">
        <v>105</v>
      </c>
      <c r="B41" t="s">
        <v>95</v>
      </c>
      <c r="C41" s="111">
        <v>0.43243243243243246</v>
      </c>
      <c r="D41" t="s">
        <v>233</v>
      </c>
      <c r="F41" t="s">
        <v>65</v>
      </c>
      <c r="G41" t="s">
        <v>100</v>
      </c>
      <c r="H41" s="111">
        <v>1.4444444444444444</v>
      </c>
      <c r="I41" t="s">
        <v>233</v>
      </c>
    </row>
    <row r="42" spans="1:9" x14ac:dyDescent="0.25">
      <c r="A42" t="s">
        <v>219</v>
      </c>
      <c r="B42" t="s">
        <v>218</v>
      </c>
      <c r="C42" s="111">
        <v>0.42857142857142855</v>
      </c>
      <c r="D42" t="s">
        <v>233</v>
      </c>
      <c r="F42" t="s">
        <v>60</v>
      </c>
      <c r="G42" t="s">
        <v>101</v>
      </c>
      <c r="H42" s="111">
        <v>1.4444444444444444</v>
      </c>
      <c r="I42" t="s">
        <v>233</v>
      </c>
    </row>
    <row r="43" spans="1:9" x14ac:dyDescent="0.25">
      <c r="A43" t="s">
        <v>59</v>
      </c>
      <c r="B43" t="s">
        <v>95</v>
      </c>
      <c r="C43" s="111">
        <v>0.41666666666666669</v>
      </c>
      <c r="D43" t="s">
        <v>233</v>
      </c>
      <c r="F43" t="s">
        <v>189</v>
      </c>
      <c r="G43" t="s">
        <v>103</v>
      </c>
      <c r="H43" s="111">
        <v>1.4285714285714286</v>
      </c>
      <c r="I43" t="s">
        <v>233</v>
      </c>
    </row>
    <row r="44" spans="1:9" x14ac:dyDescent="0.25">
      <c r="A44" t="s">
        <v>79</v>
      </c>
      <c r="B44" t="s">
        <v>192</v>
      </c>
      <c r="C44" s="111">
        <v>0.40909090909090912</v>
      </c>
      <c r="D44" t="s">
        <v>233</v>
      </c>
      <c r="F44" t="s">
        <v>109</v>
      </c>
      <c r="G44" t="s">
        <v>99</v>
      </c>
      <c r="H44" s="111">
        <v>1.4285714285714286</v>
      </c>
      <c r="I44" t="s">
        <v>233</v>
      </c>
    </row>
    <row r="45" spans="1:9" x14ac:dyDescent="0.25">
      <c r="A45" t="s">
        <v>261</v>
      </c>
      <c r="B45" t="s">
        <v>203</v>
      </c>
      <c r="C45" s="111">
        <v>0.40740740740740738</v>
      </c>
      <c r="D45" t="s">
        <v>233</v>
      </c>
      <c r="F45" t="s">
        <v>262</v>
      </c>
      <c r="G45" t="s">
        <v>203</v>
      </c>
      <c r="H45" s="111">
        <v>1.4</v>
      </c>
      <c r="I45" t="s">
        <v>233</v>
      </c>
    </row>
    <row r="46" spans="1:9" x14ac:dyDescent="0.25">
      <c r="A46" t="s">
        <v>296</v>
      </c>
      <c r="B46" t="s">
        <v>101</v>
      </c>
      <c r="C46" s="111">
        <v>0.40625</v>
      </c>
      <c r="D46" t="s">
        <v>233</v>
      </c>
      <c r="F46" t="s">
        <v>202</v>
      </c>
      <c r="G46" t="s">
        <v>192</v>
      </c>
      <c r="H46" s="111">
        <v>1.4</v>
      </c>
      <c r="I46" t="s">
        <v>233</v>
      </c>
    </row>
    <row r="47" spans="1:9" x14ac:dyDescent="0.25">
      <c r="A47" t="s">
        <v>172</v>
      </c>
      <c r="B47" t="s">
        <v>98</v>
      </c>
      <c r="C47" s="111">
        <v>0.53333333333333333</v>
      </c>
      <c r="D47" t="s">
        <v>298</v>
      </c>
      <c r="F47" t="s">
        <v>295</v>
      </c>
      <c r="G47" t="s">
        <v>236</v>
      </c>
      <c r="H47" s="111">
        <v>1.375</v>
      </c>
      <c r="I47" t="s">
        <v>233</v>
      </c>
    </row>
    <row r="48" spans="1:9" x14ac:dyDescent="0.25">
      <c r="A48" t="s">
        <v>58</v>
      </c>
      <c r="B48" t="s">
        <v>95</v>
      </c>
      <c r="C48" s="111">
        <v>0.39393939393939392</v>
      </c>
      <c r="D48" t="s">
        <v>233</v>
      </c>
      <c r="F48" t="s">
        <v>208</v>
      </c>
      <c r="G48" t="s">
        <v>203</v>
      </c>
      <c r="H48" s="111">
        <v>1.375</v>
      </c>
      <c r="I48" t="s">
        <v>233</v>
      </c>
    </row>
    <row r="49" spans="1:9" x14ac:dyDescent="0.25">
      <c r="A49" t="s">
        <v>60</v>
      </c>
      <c r="B49" t="s">
        <v>101</v>
      </c>
      <c r="C49" s="111">
        <v>0.39393939393939392</v>
      </c>
      <c r="D49" t="s">
        <v>233</v>
      </c>
      <c r="F49" t="s">
        <v>126</v>
      </c>
      <c r="G49" t="s">
        <v>100</v>
      </c>
      <c r="H49" s="111">
        <v>1.3333333333333333</v>
      </c>
      <c r="I49" t="s">
        <v>233</v>
      </c>
    </row>
    <row r="50" spans="1:9" x14ac:dyDescent="0.25">
      <c r="A50" t="s">
        <v>213</v>
      </c>
      <c r="B50" t="s">
        <v>96</v>
      </c>
      <c r="C50" s="111">
        <v>0.39130434782608697</v>
      </c>
      <c r="D50" t="s">
        <v>233</v>
      </c>
      <c r="F50" t="s">
        <v>209</v>
      </c>
      <c r="G50" t="s">
        <v>203</v>
      </c>
      <c r="H50" s="111">
        <v>1.3</v>
      </c>
      <c r="I50" t="s">
        <v>233</v>
      </c>
    </row>
    <row r="51" spans="1:9" x14ac:dyDescent="0.25">
      <c r="A51" t="s">
        <v>84</v>
      </c>
      <c r="B51" t="s">
        <v>97</v>
      </c>
      <c r="C51" s="111">
        <v>0.39130434782608697</v>
      </c>
      <c r="D51" t="s">
        <v>233</v>
      </c>
      <c r="F51" t="s">
        <v>82</v>
      </c>
      <c r="G51" t="s">
        <v>97</v>
      </c>
      <c r="H51" s="111">
        <v>1.2857142857142858</v>
      </c>
      <c r="I51" t="s">
        <v>233</v>
      </c>
    </row>
    <row r="52" spans="1:9" x14ac:dyDescent="0.25">
      <c r="A52" t="s">
        <v>246</v>
      </c>
      <c r="B52" t="s">
        <v>237</v>
      </c>
      <c r="C52" s="111">
        <v>0.38461538461538464</v>
      </c>
      <c r="D52" t="s">
        <v>233</v>
      </c>
      <c r="F52" t="s">
        <v>217</v>
      </c>
      <c r="G52" t="s">
        <v>99</v>
      </c>
      <c r="H52" s="111">
        <v>1.2857142857142858</v>
      </c>
      <c r="I52" t="s">
        <v>233</v>
      </c>
    </row>
    <row r="53" spans="1:9" x14ac:dyDescent="0.25">
      <c r="A53" t="s">
        <v>282</v>
      </c>
      <c r="B53" t="s">
        <v>149</v>
      </c>
      <c r="C53" s="111">
        <v>0.375</v>
      </c>
      <c r="D53" t="s">
        <v>233</v>
      </c>
      <c r="F53" t="s">
        <v>112</v>
      </c>
      <c r="G53" t="s">
        <v>149</v>
      </c>
      <c r="H53" s="111">
        <v>1.25</v>
      </c>
      <c r="I53" t="s">
        <v>233</v>
      </c>
    </row>
    <row r="54" spans="1:9" x14ac:dyDescent="0.25">
      <c r="A54" t="s">
        <v>78</v>
      </c>
      <c r="B54" t="s">
        <v>102</v>
      </c>
      <c r="C54" s="111">
        <v>0.375</v>
      </c>
      <c r="D54" t="s">
        <v>233</v>
      </c>
      <c r="F54" t="s">
        <v>71</v>
      </c>
      <c r="G54" t="s">
        <v>103</v>
      </c>
      <c r="H54" s="111">
        <v>1.25</v>
      </c>
      <c r="I54" t="s">
        <v>233</v>
      </c>
    </row>
    <row r="55" spans="1:9" x14ac:dyDescent="0.25">
      <c r="A55" t="s">
        <v>176</v>
      </c>
      <c r="B55" t="s">
        <v>102</v>
      </c>
      <c r="C55" s="111">
        <v>0.37142857142857144</v>
      </c>
      <c r="D55" t="s">
        <v>233</v>
      </c>
      <c r="F55" t="s">
        <v>69</v>
      </c>
      <c r="G55" t="s">
        <v>103</v>
      </c>
      <c r="H55" s="111">
        <v>1.25</v>
      </c>
      <c r="I55" t="s">
        <v>233</v>
      </c>
    </row>
    <row r="56" spans="1:9" x14ac:dyDescent="0.25">
      <c r="A56" t="s">
        <v>178</v>
      </c>
      <c r="B56" t="s">
        <v>218</v>
      </c>
      <c r="C56" s="111">
        <v>0.36363636363636365</v>
      </c>
      <c r="D56" t="s">
        <v>233</v>
      </c>
      <c r="F56" t="s">
        <v>78</v>
      </c>
      <c r="G56" t="s">
        <v>102</v>
      </c>
      <c r="H56" s="111">
        <v>1.1666666666666667</v>
      </c>
      <c r="I56" t="s">
        <v>233</v>
      </c>
    </row>
    <row r="57" spans="1:9" x14ac:dyDescent="0.25">
      <c r="A57" t="s">
        <v>287</v>
      </c>
      <c r="B57" t="s">
        <v>99</v>
      </c>
      <c r="C57" s="111">
        <v>0.35</v>
      </c>
      <c r="D57" t="s">
        <v>233</v>
      </c>
      <c r="F57" t="s">
        <v>70</v>
      </c>
      <c r="G57" t="s">
        <v>103</v>
      </c>
      <c r="H57" s="111">
        <v>1.1428571428571428</v>
      </c>
      <c r="I57" t="s">
        <v>233</v>
      </c>
    </row>
    <row r="58" spans="1:9" x14ac:dyDescent="0.25">
      <c r="A58" t="s">
        <v>68</v>
      </c>
      <c r="B58" t="s">
        <v>96</v>
      </c>
      <c r="C58" s="111">
        <v>0.41176470588235292</v>
      </c>
      <c r="D58" t="s">
        <v>298</v>
      </c>
      <c r="F58" t="s">
        <v>146</v>
      </c>
      <c r="G58" t="s">
        <v>99</v>
      </c>
      <c r="H58" s="111">
        <v>1.1428571428571428</v>
      </c>
      <c r="I58" t="s">
        <v>233</v>
      </c>
    </row>
    <row r="59" spans="1:9" x14ac:dyDescent="0.25">
      <c r="A59" t="s">
        <v>285</v>
      </c>
      <c r="B59" t="s">
        <v>218</v>
      </c>
      <c r="C59" s="111">
        <v>0.3888888888888889</v>
      </c>
      <c r="D59" t="s">
        <v>298</v>
      </c>
      <c r="F59" t="s">
        <v>195</v>
      </c>
      <c r="G59" t="s">
        <v>103</v>
      </c>
      <c r="H59" s="111">
        <v>1.125</v>
      </c>
      <c r="I59" t="s">
        <v>233</v>
      </c>
    </row>
    <row r="60" spans="1:9" x14ac:dyDescent="0.25">
      <c r="A60" t="s">
        <v>65</v>
      </c>
      <c r="B60" t="s">
        <v>100</v>
      </c>
      <c r="C60" s="111">
        <v>0.34883720930232559</v>
      </c>
      <c r="D60" t="s">
        <v>233</v>
      </c>
      <c r="F60" t="s">
        <v>104</v>
      </c>
      <c r="G60" t="s">
        <v>236</v>
      </c>
      <c r="H60" s="111">
        <v>1</v>
      </c>
      <c r="I60" t="s">
        <v>233</v>
      </c>
    </row>
    <row r="61" spans="1:9" x14ac:dyDescent="0.25">
      <c r="A61" t="s">
        <v>208</v>
      </c>
      <c r="B61" t="s">
        <v>203</v>
      </c>
      <c r="C61" s="111">
        <v>0.34782608695652173</v>
      </c>
      <c r="D61" t="s">
        <v>233</v>
      </c>
      <c r="F61" t="s">
        <v>85</v>
      </c>
      <c r="G61" t="s">
        <v>237</v>
      </c>
      <c r="H61" s="111">
        <v>1</v>
      </c>
      <c r="I61" t="s">
        <v>233</v>
      </c>
    </row>
    <row r="62" spans="1:9" x14ac:dyDescent="0.25">
      <c r="A62" t="s">
        <v>109</v>
      </c>
      <c r="B62" t="s">
        <v>99</v>
      </c>
      <c r="C62" s="111">
        <v>0.34615384615384615</v>
      </c>
      <c r="D62" t="s">
        <v>233</v>
      </c>
      <c r="F62" t="s">
        <v>215</v>
      </c>
      <c r="G62" t="s">
        <v>99</v>
      </c>
      <c r="H62" s="111">
        <v>1</v>
      </c>
      <c r="I62" t="s">
        <v>233</v>
      </c>
    </row>
    <row r="63" spans="1:9" x14ac:dyDescent="0.25">
      <c r="A63" t="s">
        <v>303</v>
      </c>
      <c r="B63" t="s">
        <v>96</v>
      </c>
      <c r="C63" s="111">
        <v>0.34482758620689657</v>
      </c>
      <c r="D63" t="s">
        <v>233</v>
      </c>
      <c r="F63" t="s">
        <v>188</v>
      </c>
      <c r="G63" t="s">
        <v>98</v>
      </c>
      <c r="H63" s="111">
        <v>0.875</v>
      </c>
      <c r="I63" t="s">
        <v>233</v>
      </c>
    </row>
    <row r="64" spans="1:9" x14ac:dyDescent="0.25">
      <c r="A64" t="s">
        <v>200</v>
      </c>
      <c r="B64" t="s">
        <v>149</v>
      </c>
      <c r="C64" s="111">
        <v>0.33333333333333331</v>
      </c>
      <c r="D64" t="s">
        <v>233</v>
      </c>
      <c r="F64" t="s">
        <v>91</v>
      </c>
      <c r="G64" t="s">
        <v>98</v>
      </c>
      <c r="H64" s="111">
        <v>0.875</v>
      </c>
      <c r="I64" t="s">
        <v>233</v>
      </c>
    </row>
    <row r="65" spans="1:9" x14ac:dyDescent="0.25">
      <c r="A65" t="s">
        <v>85</v>
      </c>
      <c r="B65" t="s">
        <v>237</v>
      </c>
      <c r="C65" s="111">
        <v>0.33333333333333331</v>
      </c>
      <c r="D65" t="s">
        <v>233</v>
      </c>
      <c r="F65" t="s">
        <v>229</v>
      </c>
      <c r="G65" t="s">
        <v>101</v>
      </c>
      <c r="H65" s="111">
        <v>0.8</v>
      </c>
      <c r="I65" t="s">
        <v>233</v>
      </c>
    </row>
    <row r="66" spans="1:9" x14ac:dyDescent="0.25">
      <c r="A66" t="s">
        <v>198</v>
      </c>
      <c r="B66" t="s">
        <v>192</v>
      </c>
      <c r="C66" s="111">
        <v>0.33333333333333331</v>
      </c>
      <c r="D66" t="s">
        <v>233</v>
      </c>
      <c r="F66" t="s">
        <v>92</v>
      </c>
      <c r="G66" t="s">
        <v>100</v>
      </c>
      <c r="H66" s="111">
        <v>0.77777777777777779</v>
      </c>
      <c r="I66" t="s">
        <v>233</v>
      </c>
    </row>
    <row r="67" spans="1:9" x14ac:dyDescent="0.25">
      <c r="A67" t="s">
        <v>111</v>
      </c>
      <c r="B67" t="s">
        <v>101</v>
      </c>
      <c r="C67" s="111">
        <v>0.3235294117647059</v>
      </c>
      <c r="D67" t="s">
        <v>233</v>
      </c>
      <c r="F67" t="s">
        <v>200</v>
      </c>
      <c r="G67" t="s">
        <v>149</v>
      </c>
      <c r="H67" s="111">
        <v>0.75</v>
      </c>
      <c r="I67" t="s">
        <v>233</v>
      </c>
    </row>
    <row r="68" spans="1:9" x14ac:dyDescent="0.25">
      <c r="A68" t="s">
        <v>177</v>
      </c>
      <c r="B68" t="s">
        <v>102</v>
      </c>
      <c r="C68" s="111">
        <v>0.30769230769230771</v>
      </c>
      <c r="D68" t="s">
        <v>233</v>
      </c>
      <c r="F68" t="s">
        <v>137</v>
      </c>
      <c r="G68" t="s">
        <v>101</v>
      </c>
      <c r="H68" s="111">
        <v>0.75</v>
      </c>
      <c r="I68" t="s">
        <v>233</v>
      </c>
    </row>
    <row r="69" spans="1:9" x14ac:dyDescent="0.25">
      <c r="A69" t="s">
        <v>250</v>
      </c>
      <c r="B69" t="s">
        <v>236</v>
      </c>
      <c r="C69" s="111">
        <v>0.31578947368421051</v>
      </c>
      <c r="D69" t="s">
        <v>298</v>
      </c>
      <c r="F69" t="s">
        <v>172</v>
      </c>
      <c r="G69" t="s">
        <v>98</v>
      </c>
      <c r="H69" s="111">
        <v>0.75</v>
      </c>
      <c r="I69" t="s">
        <v>233</v>
      </c>
    </row>
    <row r="70" spans="1:9" x14ac:dyDescent="0.25">
      <c r="A70" t="s">
        <v>265</v>
      </c>
      <c r="B70" t="s">
        <v>103</v>
      </c>
      <c r="C70" s="111">
        <v>0.29166666666666669</v>
      </c>
      <c r="D70" t="s">
        <v>233</v>
      </c>
      <c r="F70" t="s">
        <v>182</v>
      </c>
      <c r="G70" t="s">
        <v>97</v>
      </c>
      <c r="H70" s="111">
        <v>0.7142857142857143</v>
      </c>
      <c r="I70" t="s">
        <v>233</v>
      </c>
    </row>
    <row r="71" spans="1:9" x14ac:dyDescent="0.25">
      <c r="A71" t="s">
        <v>245</v>
      </c>
      <c r="B71" t="s">
        <v>237</v>
      </c>
      <c r="C71" s="111">
        <v>0.28000000000000003</v>
      </c>
      <c r="D71" t="s">
        <v>233</v>
      </c>
      <c r="F71" t="s">
        <v>245</v>
      </c>
      <c r="G71" t="s">
        <v>237</v>
      </c>
      <c r="H71" s="111">
        <v>0.7142857142857143</v>
      </c>
      <c r="I71" t="s">
        <v>233</v>
      </c>
    </row>
    <row r="72" spans="1:9" x14ac:dyDescent="0.25">
      <c r="A72" t="s">
        <v>295</v>
      </c>
      <c r="B72" t="s">
        <v>236</v>
      </c>
      <c r="C72" s="111">
        <v>0.27586206896551724</v>
      </c>
      <c r="D72" t="s">
        <v>233</v>
      </c>
      <c r="F72" t="s">
        <v>230</v>
      </c>
      <c r="G72" t="s">
        <v>95</v>
      </c>
      <c r="H72" s="111">
        <v>0.66666666666666663</v>
      </c>
      <c r="I72" t="s">
        <v>233</v>
      </c>
    </row>
    <row r="73" spans="1:9" x14ac:dyDescent="0.25">
      <c r="A73" t="s">
        <v>297</v>
      </c>
      <c r="B73" t="s">
        <v>149</v>
      </c>
      <c r="C73" s="111">
        <v>0.27272727272727271</v>
      </c>
      <c r="D73" t="s">
        <v>233</v>
      </c>
      <c r="F73" t="s">
        <v>64</v>
      </c>
      <c r="G73" t="s">
        <v>100</v>
      </c>
      <c r="H73" s="111">
        <v>0.66666666666666663</v>
      </c>
      <c r="I73" t="s">
        <v>233</v>
      </c>
    </row>
    <row r="74" spans="1:9" x14ac:dyDescent="0.25">
      <c r="A74" t="s">
        <v>243</v>
      </c>
      <c r="B74" t="s">
        <v>237</v>
      </c>
      <c r="C74" s="111">
        <v>0.2608695652173913</v>
      </c>
      <c r="D74" t="s">
        <v>233</v>
      </c>
      <c r="F74" t="s">
        <v>87</v>
      </c>
      <c r="G74" t="s">
        <v>100</v>
      </c>
      <c r="H74" s="111">
        <v>0.66666666666666663</v>
      </c>
      <c r="I74" t="s">
        <v>233</v>
      </c>
    </row>
    <row r="75" spans="1:9" x14ac:dyDescent="0.25">
      <c r="A75" t="s">
        <v>88</v>
      </c>
      <c r="B75" t="s">
        <v>218</v>
      </c>
      <c r="C75" s="111">
        <v>0.25925925925925924</v>
      </c>
      <c r="D75" t="s">
        <v>233</v>
      </c>
      <c r="F75" t="s">
        <v>168</v>
      </c>
      <c r="G75" t="s">
        <v>96</v>
      </c>
      <c r="H75" s="111">
        <v>0.66666666666666663</v>
      </c>
      <c r="I75" t="s">
        <v>233</v>
      </c>
    </row>
    <row r="76" spans="1:9" x14ac:dyDescent="0.25">
      <c r="A76" t="s">
        <v>69</v>
      </c>
      <c r="B76" t="s">
        <v>103</v>
      </c>
      <c r="C76" s="111">
        <v>0.25714285714285712</v>
      </c>
      <c r="D76" t="s">
        <v>233</v>
      </c>
      <c r="F76" t="s">
        <v>84</v>
      </c>
      <c r="G76" t="s">
        <v>97</v>
      </c>
      <c r="H76" s="111">
        <v>0.66666666666666663</v>
      </c>
      <c r="I76" t="s">
        <v>233</v>
      </c>
    </row>
    <row r="77" spans="1:9" x14ac:dyDescent="0.25">
      <c r="A77" t="s">
        <v>217</v>
      </c>
      <c r="B77" t="s">
        <v>99</v>
      </c>
      <c r="C77" s="111">
        <v>0.25</v>
      </c>
      <c r="D77" t="s">
        <v>233</v>
      </c>
      <c r="F77" t="s">
        <v>244</v>
      </c>
      <c r="G77" t="s">
        <v>237</v>
      </c>
      <c r="H77" s="111">
        <v>0.66666666666666663</v>
      </c>
      <c r="I77" t="s">
        <v>233</v>
      </c>
    </row>
    <row r="78" spans="1:9" x14ac:dyDescent="0.25">
      <c r="A78" t="s">
        <v>186</v>
      </c>
      <c r="B78" t="s">
        <v>236</v>
      </c>
      <c r="C78" s="111">
        <v>0.2413793103448276</v>
      </c>
      <c r="D78" t="s">
        <v>233</v>
      </c>
      <c r="F78" t="s">
        <v>282</v>
      </c>
      <c r="G78" t="s">
        <v>149</v>
      </c>
      <c r="H78" s="111">
        <v>0.625</v>
      </c>
      <c r="I78" t="s">
        <v>233</v>
      </c>
    </row>
    <row r="79" spans="1:9" x14ac:dyDescent="0.25">
      <c r="A79" t="s">
        <v>256</v>
      </c>
      <c r="B79" t="s">
        <v>236</v>
      </c>
      <c r="C79" s="111">
        <v>0.23333333333333334</v>
      </c>
      <c r="D79" t="s">
        <v>233</v>
      </c>
      <c r="F79" t="s">
        <v>252</v>
      </c>
      <c r="G79" t="s">
        <v>236</v>
      </c>
      <c r="H79" s="111">
        <v>0.625</v>
      </c>
      <c r="I79" t="s">
        <v>233</v>
      </c>
    </row>
    <row r="80" spans="1:9" x14ac:dyDescent="0.25">
      <c r="A80" t="s">
        <v>89</v>
      </c>
      <c r="B80" t="s">
        <v>99</v>
      </c>
      <c r="C80" s="111">
        <v>0.22222222222222221</v>
      </c>
      <c r="D80" t="s">
        <v>233</v>
      </c>
      <c r="F80" t="s">
        <v>205</v>
      </c>
      <c r="G80" t="s">
        <v>203</v>
      </c>
      <c r="H80" s="111">
        <v>0.6</v>
      </c>
      <c r="I80" t="s">
        <v>233</v>
      </c>
    </row>
    <row r="81" spans="1:9" x14ac:dyDescent="0.25">
      <c r="A81" t="s">
        <v>286</v>
      </c>
      <c r="B81" t="s">
        <v>192</v>
      </c>
      <c r="C81" s="111">
        <v>0.22222222222222221</v>
      </c>
      <c r="D81" t="s">
        <v>233</v>
      </c>
      <c r="F81" t="s">
        <v>193</v>
      </c>
      <c r="G81" t="s">
        <v>103</v>
      </c>
      <c r="H81" s="111">
        <v>0.5714285714285714</v>
      </c>
      <c r="I81" t="s">
        <v>233</v>
      </c>
    </row>
    <row r="82" spans="1:9" x14ac:dyDescent="0.25">
      <c r="A82" t="s">
        <v>252</v>
      </c>
      <c r="B82" t="s">
        <v>236</v>
      </c>
      <c r="C82" s="111">
        <v>0.2</v>
      </c>
      <c r="D82" t="s">
        <v>233</v>
      </c>
      <c r="F82" t="s">
        <v>250</v>
      </c>
      <c r="G82" t="s">
        <v>236</v>
      </c>
      <c r="H82" s="111">
        <v>0.5714285714285714</v>
      </c>
      <c r="I82" t="s">
        <v>233</v>
      </c>
    </row>
    <row r="83" spans="1:9" x14ac:dyDescent="0.25">
      <c r="A83" t="s">
        <v>142</v>
      </c>
      <c r="B83" t="s">
        <v>103</v>
      </c>
      <c r="C83" s="111">
        <v>0.33333333333333331</v>
      </c>
      <c r="D83" t="s">
        <v>298</v>
      </c>
      <c r="F83" t="s">
        <v>61</v>
      </c>
      <c r="G83" t="s">
        <v>95</v>
      </c>
      <c r="H83" s="111">
        <v>0.5</v>
      </c>
      <c r="I83" t="s">
        <v>233</v>
      </c>
    </row>
    <row r="84" spans="1:9" x14ac:dyDescent="0.25">
      <c r="A84" t="s">
        <v>182</v>
      </c>
      <c r="B84" t="s">
        <v>97</v>
      </c>
      <c r="C84" s="111">
        <v>0.5</v>
      </c>
      <c r="D84" t="s">
        <v>298</v>
      </c>
      <c r="F84" t="s">
        <v>265</v>
      </c>
      <c r="G84" t="s">
        <v>103</v>
      </c>
      <c r="H84" s="111">
        <v>0.5</v>
      </c>
      <c r="I84" t="s">
        <v>233</v>
      </c>
    </row>
    <row r="85" spans="1:9" x14ac:dyDescent="0.25">
      <c r="A85" t="s">
        <v>248</v>
      </c>
      <c r="B85" t="s">
        <v>237</v>
      </c>
      <c r="C85" s="111">
        <v>0.21052631578947367</v>
      </c>
      <c r="D85" t="s">
        <v>298</v>
      </c>
      <c r="F85" t="s">
        <v>81</v>
      </c>
      <c r="G85" t="s">
        <v>102</v>
      </c>
      <c r="H85" s="111">
        <v>0.5</v>
      </c>
      <c r="I85" t="s">
        <v>233</v>
      </c>
    </row>
    <row r="86" spans="1:9" x14ac:dyDescent="0.25">
      <c r="A86" t="s">
        <v>157</v>
      </c>
      <c r="B86" t="s">
        <v>149</v>
      </c>
      <c r="C86" s="111">
        <v>0.19354838709677419</v>
      </c>
      <c r="D86" t="s">
        <v>233</v>
      </c>
      <c r="F86" t="s">
        <v>294</v>
      </c>
      <c r="G86" t="s">
        <v>101</v>
      </c>
      <c r="H86" s="111">
        <v>0.5</v>
      </c>
      <c r="I86" t="s">
        <v>233</v>
      </c>
    </row>
    <row r="87" spans="1:9" x14ac:dyDescent="0.25">
      <c r="A87" t="s">
        <v>179</v>
      </c>
      <c r="B87" t="s">
        <v>218</v>
      </c>
      <c r="C87" s="111">
        <v>0.19047619047619047</v>
      </c>
      <c r="D87" t="s">
        <v>233</v>
      </c>
      <c r="F87" t="s">
        <v>251</v>
      </c>
      <c r="G87" t="s">
        <v>236</v>
      </c>
      <c r="H87" s="111">
        <v>0.5</v>
      </c>
      <c r="I87" t="s">
        <v>233</v>
      </c>
    </row>
    <row r="88" spans="1:9" x14ac:dyDescent="0.25">
      <c r="A88" t="s">
        <v>244</v>
      </c>
      <c r="B88" t="s">
        <v>237</v>
      </c>
      <c r="C88" s="111">
        <v>0.17391304347826086</v>
      </c>
      <c r="D88" t="s">
        <v>233</v>
      </c>
      <c r="F88" t="s">
        <v>248</v>
      </c>
      <c r="G88" t="s">
        <v>237</v>
      </c>
      <c r="H88" s="111">
        <v>0.5</v>
      </c>
      <c r="I88" t="s">
        <v>233</v>
      </c>
    </row>
    <row r="89" spans="1:9" x14ac:dyDescent="0.25">
      <c r="A89" t="s">
        <v>194</v>
      </c>
      <c r="B89" t="s">
        <v>149</v>
      </c>
      <c r="C89" s="111">
        <v>0.16666666666666666</v>
      </c>
      <c r="D89" t="s">
        <v>233</v>
      </c>
      <c r="F89" t="s">
        <v>268</v>
      </c>
      <c r="G89" t="s">
        <v>99</v>
      </c>
      <c r="H89" s="111">
        <v>0.5</v>
      </c>
      <c r="I89" t="s">
        <v>233</v>
      </c>
    </row>
    <row r="90" spans="1:9" x14ac:dyDescent="0.25">
      <c r="A90" t="s">
        <v>73</v>
      </c>
      <c r="B90" t="s">
        <v>97</v>
      </c>
      <c r="C90" s="111">
        <v>0.15384615384615385</v>
      </c>
      <c r="D90" t="s">
        <v>233</v>
      </c>
      <c r="F90" t="s">
        <v>68</v>
      </c>
      <c r="G90" t="s">
        <v>96</v>
      </c>
      <c r="H90" s="111">
        <v>0.42857142857142855</v>
      </c>
      <c r="I90" t="s">
        <v>233</v>
      </c>
    </row>
    <row r="91" spans="1:9" x14ac:dyDescent="0.25">
      <c r="A91" t="s">
        <v>161</v>
      </c>
      <c r="B91" t="s">
        <v>95</v>
      </c>
      <c r="C91" s="111">
        <v>0.5</v>
      </c>
      <c r="D91" t="s">
        <v>298</v>
      </c>
      <c r="F91" t="s">
        <v>281</v>
      </c>
      <c r="G91" t="s">
        <v>101</v>
      </c>
      <c r="H91" s="111">
        <v>0.42857142857142855</v>
      </c>
      <c r="I91" t="s">
        <v>233</v>
      </c>
    </row>
    <row r="92" spans="1:9" x14ac:dyDescent="0.25">
      <c r="A92" t="s">
        <v>163</v>
      </c>
      <c r="B92" t="s">
        <v>149</v>
      </c>
      <c r="C92" s="111">
        <v>0.42857142857142855</v>
      </c>
      <c r="D92" t="s">
        <v>298</v>
      </c>
      <c r="F92" t="s">
        <v>227</v>
      </c>
      <c r="G92" t="s">
        <v>101</v>
      </c>
      <c r="H92" s="111">
        <v>0.42857142857142855</v>
      </c>
      <c r="I92" t="s">
        <v>233</v>
      </c>
    </row>
    <row r="93" spans="1:9" x14ac:dyDescent="0.25">
      <c r="A93" t="s">
        <v>154</v>
      </c>
      <c r="B93" t="s">
        <v>149</v>
      </c>
      <c r="C93" s="111">
        <v>0.25</v>
      </c>
      <c r="D93" t="s">
        <v>298</v>
      </c>
      <c r="F93" t="s">
        <v>210</v>
      </c>
      <c r="G93" t="s">
        <v>97</v>
      </c>
      <c r="H93" s="111">
        <v>0.42857142857142855</v>
      </c>
      <c r="I93" t="s">
        <v>233</v>
      </c>
    </row>
    <row r="94" spans="1:9" x14ac:dyDescent="0.25">
      <c r="A94" t="s">
        <v>229</v>
      </c>
      <c r="B94" t="s">
        <v>101</v>
      </c>
      <c r="C94" s="111">
        <v>0.375</v>
      </c>
      <c r="D94" t="s">
        <v>298</v>
      </c>
      <c r="F94" t="s">
        <v>221</v>
      </c>
      <c r="G94" t="s">
        <v>218</v>
      </c>
      <c r="H94" s="111">
        <v>0.42857142857142855</v>
      </c>
      <c r="I94" t="s">
        <v>233</v>
      </c>
    </row>
    <row r="95" spans="1:9" x14ac:dyDescent="0.25">
      <c r="A95" t="s">
        <v>80</v>
      </c>
      <c r="B95" t="s">
        <v>97</v>
      </c>
      <c r="C95" s="111">
        <v>0.3</v>
      </c>
      <c r="D95" t="s">
        <v>298</v>
      </c>
      <c r="F95" t="s">
        <v>256</v>
      </c>
      <c r="G95" t="s">
        <v>236</v>
      </c>
      <c r="H95" s="111">
        <v>0.375</v>
      </c>
      <c r="I95" t="s">
        <v>233</v>
      </c>
    </row>
    <row r="96" spans="1:9" x14ac:dyDescent="0.25">
      <c r="A96" t="s">
        <v>190</v>
      </c>
      <c r="B96" t="s">
        <v>97</v>
      </c>
      <c r="C96" s="111">
        <v>0.5</v>
      </c>
      <c r="D96" t="s">
        <v>298</v>
      </c>
      <c r="F96" t="s">
        <v>261</v>
      </c>
      <c r="G96" t="s">
        <v>203</v>
      </c>
      <c r="H96" s="111">
        <v>0.375</v>
      </c>
      <c r="I96" t="s">
        <v>233</v>
      </c>
    </row>
    <row r="97" spans="1:9" x14ac:dyDescent="0.25">
      <c r="A97" t="s">
        <v>90</v>
      </c>
      <c r="B97" t="s">
        <v>98</v>
      </c>
      <c r="C97" s="111">
        <v>0.375</v>
      </c>
      <c r="D97" t="s">
        <v>298</v>
      </c>
      <c r="F97" t="s">
        <v>247</v>
      </c>
      <c r="G97" t="s">
        <v>237</v>
      </c>
      <c r="H97" s="111">
        <v>0.33333333333333331</v>
      </c>
      <c r="I97" t="s">
        <v>233</v>
      </c>
    </row>
    <row r="98" spans="1:9" x14ac:dyDescent="0.25">
      <c r="A98" t="s">
        <v>87</v>
      </c>
      <c r="B98" t="s">
        <v>100</v>
      </c>
      <c r="C98" s="111">
        <v>0.5</v>
      </c>
      <c r="D98" t="s">
        <v>298</v>
      </c>
      <c r="F98" t="s">
        <v>213</v>
      </c>
      <c r="G98" t="s">
        <v>96</v>
      </c>
      <c r="H98" s="111">
        <v>0.2857142857142857</v>
      </c>
      <c r="I98" t="s">
        <v>233</v>
      </c>
    </row>
    <row r="99" spans="1:9" x14ac:dyDescent="0.25">
      <c r="A99" t="s">
        <v>114</v>
      </c>
      <c r="B99" t="s">
        <v>149</v>
      </c>
      <c r="C99" s="111">
        <v>0.2857142857142857</v>
      </c>
      <c r="D99" t="s">
        <v>298</v>
      </c>
      <c r="F99" t="s">
        <v>277</v>
      </c>
      <c r="G99" t="s">
        <v>192</v>
      </c>
      <c r="H99" s="111">
        <v>0.2857142857142857</v>
      </c>
      <c r="I99" t="s">
        <v>233</v>
      </c>
    </row>
    <row r="100" spans="1:9" x14ac:dyDescent="0.25">
      <c r="A100" t="s">
        <v>155</v>
      </c>
      <c r="B100" t="s">
        <v>149</v>
      </c>
      <c r="C100" s="111">
        <v>0.2</v>
      </c>
      <c r="D100" t="s">
        <v>298</v>
      </c>
      <c r="F100" t="s">
        <v>86</v>
      </c>
      <c r="G100" t="s">
        <v>98</v>
      </c>
      <c r="H100" s="111">
        <v>0.2857142857142857</v>
      </c>
      <c r="I100" t="s">
        <v>233</v>
      </c>
    </row>
    <row r="101" spans="1:9" x14ac:dyDescent="0.25">
      <c r="A101" t="s">
        <v>271</v>
      </c>
      <c r="B101" t="s">
        <v>102</v>
      </c>
      <c r="C101" s="111">
        <v>0.2857142857142857</v>
      </c>
      <c r="D101" t="s">
        <v>298</v>
      </c>
      <c r="F101" t="s">
        <v>115</v>
      </c>
      <c r="G101" t="s">
        <v>98</v>
      </c>
      <c r="H101" s="111">
        <v>0.2857142857142857</v>
      </c>
      <c r="I101" t="s">
        <v>233</v>
      </c>
    </row>
    <row r="102" spans="1:9" x14ac:dyDescent="0.25">
      <c r="A102" t="s">
        <v>272</v>
      </c>
      <c r="B102" t="s">
        <v>102</v>
      </c>
      <c r="C102" s="111">
        <v>0.22222222222222221</v>
      </c>
      <c r="D102" t="s">
        <v>298</v>
      </c>
      <c r="F102" t="s">
        <v>239</v>
      </c>
      <c r="G102" t="s">
        <v>96</v>
      </c>
      <c r="H102" s="111">
        <v>0.25</v>
      </c>
      <c r="I102" t="s">
        <v>233</v>
      </c>
    </row>
    <row r="103" spans="1:9" x14ac:dyDescent="0.25">
      <c r="A103" t="s">
        <v>137</v>
      </c>
      <c r="B103" t="s">
        <v>101</v>
      </c>
      <c r="C103" s="111">
        <v>0.25</v>
      </c>
      <c r="D103" t="s">
        <v>298</v>
      </c>
      <c r="F103" t="s">
        <v>155</v>
      </c>
      <c r="G103" t="s">
        <v>149</v>
      </c>
      <c r="H103" s="111">
        <v>0.25</v>
      </c>
      <c r="I103" t="s">
        <v>233</v>
      </c>
    </row>
    <row r="104" spans="1:9" x14ac:dyDescent="0.25">
      <c r="A104" t="s">
        <v>108</v>
      </c>
      <c r="B104" t="s">
        <v>237</v>
      </c>
      <c r="C104" s="111">
        <v>0.13333333333333333</v>
      </c>
      <c r="D104" t="s">
        <v>298</v>
      </c>
      <c r="F104" t="s">
        <v>271</v>
      </c>
      <c r="G104" t="s">
        <v>102</v>
      </c>
      <c r="H104" s="111">
        <v>0.25</v>
      </c>
      <c r="I104" t="s">
        <v>233</v>
      </c>
    </row>
    <row r="105" spans="1:9" x14ac:dyDescent="0.25">
      <c r="A105" t="s">
        <v>274</v>
      </c>
      <c r="B105" t="s">
        <v>98</v>
      </c>
      <c r="C105" s="111">
        <v>0.22222222222222221</v>
      </c>
      <c r="D105" t="s">
        <v>298</v>
      </c>
      <c r="F105" t="s">
        <v>190</v>
      </c>
      <c r="G105" t="s">
        <v>97</v>
      </c>
      <c r="H105" s="111">
        <v>0.25</v>
      </c>
      <c r="I105" t="s">
        <v>233</v>
      </c>
    </row>
    <row r="106" spans="1:9" x14ac:dyDescent="0.25">
      <c r="A106" t="s">
        <v>254</v>
      </c>
      <c r="B106" t="s">
        <v>236</v>
      </c>
      <c r="C106" s="111">
        <v>9.0909090909090912E-2</v>
      </c>
      <c r="D106" t="s">
        <v>233</v>
      </c>
      <c r="F106" t="s">
        <v>66</v>
      </c>
      <c r="G106" t="s">
        <v>100</v>
      </c>
      <c r="H106" s="111">
        <v>0.22222222222222221</v>
      </c>
      <c r="I106" t="s">
        <v>233</v>
      </c>
    </row>
    <row r="107" spans="1:9" x14ac:dyDescent="0.25">
      <c r="A107" t="s">
        <v>277</v>
      </c>
      <c r="B107" t="s">
        <v>192</v>
      </c>
      <c r="C107" s="111">
        <v>0.08</v>
      </c>
      <c r="D107" t="s">
        <v>233</v>
      </c>
      <c r="F107" t="s">
        <v>177</v>
      </c>
      <c r="G107" t="s">
        <v>102</v>
      </c>
      <c r="H107" s="111">
        <v>0.16666666666666666</v>
      </c>
      <c r="I107" t="s">
        <v>233</v>
      </c>
    </row>
    <row r="108" spans="1:9" x14ac:dyDescent="0.25">
      <c r="A108" t="s">
        <v>146</v>
      </c>
      <c r="B108" t="s">
        <v>99</v>
      </c>
      <c r="C108" s="111">
        <v>7.6923076923076927E-2</v>
      </c>
      <c r="D108" t="s">
        <v>233</v>
      </c>
      <c r="F108" t="s">
        <v>179</v>
      </c>
      <c r="G108" t="s">
        <v>218</v>
      </c>
      <c r="H108" s="111">
        <v>0.16666666666666666</v>
      </c>
      <c r="I108" t="s">
        <v>233</v>
      </c>
    </row>
    <row r="109" spans="1:9" x14ac:dyDescent="0.25">
      <c r="A109" t="s">
        <v>61</v>
      </c>
      <c r="B109" t="s">
        <v>95</v>
      </c>
      <c r="C109" s="111">
        <v>0.25</v>
      </c>
      <c r="D109" t="s">
        <v>298</v>
      </c>
      <c r="F109" t="s">
        <v>222</v>
      </c>
      <c r="G109" t="s">
        <v>218</v>
      </c>
      <c r="H109" s="111">
        <v>0.16666666666666666</v>
      </c>
      <c r="I109" t="s">
        <v>233</v>
      </c>
    </row>
    <row r="110" spans="1:9" x14ac:dyDescent="0.25">
      <c r="A110" t="s">
        <v>230</v>
      </c>
      <c r="B110" t="s">
        <v>95</v>
      </c>
      <c r="C110" s="111">
        <v>0.33333333333333331</v>
      </c>
      <c r="D110" t="s">
        <v>298</v>
      </c>
      <c r="F110" t="s">
        <v>58</v>
      </c>
      <c r="G110" t="s">
        <v>95</v>
      </c>
      <c r="H110" s="111">
        <v>0.14285714285714285</v>
      </c>
      <c r="I110" t="s">
        <v>233</v>
      </c>
    </row>
    <row r="111" spans="1:9" x14ac:dyDescent="0.25">
      <c r="A111" t="s">
        <v>62</v>
      </c>
      <c r="B111" t="s">
        <v>95</v>
      </c>
      <c r="C111" s="111">
        <v>0.33333333333333331</v>
      </c>
      <c r="D111" t="s">
        <v>298</v>
      </c>
      <c r="F111" t="s">
        <v>152</v>
      </c>
      <c r="G111" t="s">
        <v>96</v>
      </c>
      <c r="H111" s="111">
        <v>0.14285714285714285</v>
      </c>
      <c r="I111" t="s">
        <v>233</v>
      </c>
    </row>
    <row r="112" spans="1:9" x14ac:dyDescent="0.25">
      <c r="A112" t="s">
        <v>239</v>
      </c>
      <c r="B112" t="s">
        <v>96</v>
      </c>
      <c r="C112" s="111">
        <v>0.2</v>
      </c>
      <c r="D112" t="s">
        <v>298</v>
      </c>
      <c r="F112" t="s">
        <v>184</v>
      </c>
      <c r="G112" t="s">
        <v>236</v>
      </c>
      <c r="H112" s="111">
        <v>0.14285714285714285</v>
      </c>
      <c r="I112" t="s">
        <v>233</v>
      </c>
    </row>
    <row r="113" spans="1:9" x14ac:dyDescent="0.25">
      <c r="A113" t="s">
        <v>273</v>
      </c>
      <c r="B113" t="s">
        <v>96</v>
      </c>
      <c r="C113" s="111">
        <v>0.14285714285714285</v>
      </c>
      <c r="D113" t="s">
        <v>298</v>
      </c>
      <c r="F113" t="s">
        <v>276</v>
      </c>
      <c r="G113" t="s">
        <v>192</v>
      </c>
      <c r="H113" s="111">
        <v>0.14285714285714285</v>
      </c>
      <c r="I113" t="s">
        <v>233</v>
      </c>
    </row>
    <row r="114" spans="1:9" x14ac:dyDescent="0.25">
      <c r="A114" t="s">
        <v>168</v>
      </c>
      <c r="B114" t="s">
        <v>96</v>
      </c>
      <c r="C114" s="111">
        <v>7.6923076923076927E-2</v>
      </c>
      <c r="D114" t="s">
        <v>298</v>
      </c>
      <c r="F114" t="s">
        <v>194</v>
      </c>
      <c r="G114" t="s">
        <v>149</v>
      </c>
      <c r="H114" s="111">
        <v>0.125</v>
      </c>
      <c r="I114" t="s">
        <v>233</v>
      </c>
    </row>
    <row r="115" spans="1:9" x14ac:dyDescent="0.25">
      <c r="A115" t="s">
        <v>112</v>
      </c>
      <c r="B115" t="s">
        <v>149</v>
      </c>
      <c r="C115" s="111">
        <v>0.14285714285714285</v>
      </c>
      <c r="D115" t="s">
        <v>298</v>
      </c>
      <c r="F115" t="s">
        <v>225</v>
      </c>
      <c r="G115" t="s">
        <v>101</v>
      </c>
      <c r="H115" s="111">
        <v>0.125</v>
      </c>
      <c r="I115" t="s">
        <v>233</v>
      </c>
    </row>
    <row r="116" spans="1:9" x14ac:dyDescent="0.25">
      <c r="A116" t="s">
        <v>156</v>
      </c>
      <c r="B116" t="s">
        <v>149</v>
      </c>
      <c r="C116" s="111">
        <v>0.16666666666666666</v>
      </c>
      <c r="D116" t="s">
        <v>298</v>
      </c>
      <c r="F116" t="s">
        <v>235</v>
      </c>
      <c r="G116" t="s">
        <v>95</v>
      </c>
      <c r="H116" s="111">
        <v>0</v>
      </c>
      <c r="I116" t="s">
        <v>233</v>
      </c>
    </row>
    <row r="117" spans="1:9" x14ac:dyDescent="0.25">
      <c r="A117" t="s">
        <v>197</v>
      </c>
      <c r="B117" t="s">
        <v>103</v>
      </c>
      <c r="C117" s="111">
        <v>0.25</v>
      </c>
      <c r="D117" t="s">
        <v>298</v>
      </c>
      <c r="F117" t="s">
        <v>273</v>
      </c>
      <c r="G117" t="s">
        <v>96</v>
      </c>
      <c r="H117" s="111">
        <v>0</v>
      </c>
      <c r="I117" t="s">
        <v>233</v>
      </c>
    </row>
    <row r="118" spans="1:9" x14ac:dyDescent="0.25">
      <c r="A118" t="s">
        <v>140</v>
      </c>
      <c r="B118" t="s">
        <v>103</v>
      </c>
      <c r="C118" s="111">
        <v>0.25</v>
      </c>
      <c r="D118" t="s">
        <v>298</v>
      </c>
      <c r="F118" t="s">
        <v>272</v>
      </c>
      <c r="G118" t="s">
        <v>102</v>
      </c>
      <c r="H118" s="111">
        <v>0</v>
      </c>
      <c r="I118" t="s">
        <v>233</v>
      </c>
    </row>
    <row r="119" spans="1:9" x14ac:dyDescent="0.25">
      <c r="A119" t="s">
        <v>180</v>
      </c>
      <c r="B119" t="s">
        <v>102</v>
      </c>
      <c r="C119" s="111">
        <v>0.14285714285714285</v>
      </c>
      <c r="D119" t="s">
        <v>298</v>
      </c>
      <c r="F119" t="s">
        <v>111</v>
      </c>
      <c r="G119" t="s">
        <v>101</v>
      </c>
      <c r="H119" s="111">
        <v>0</v>
      </c>
      <c r="I119" t="s">
        <v>233</v>
      </c>
    </row>
    <row r="120" spans="1:9" x14ac:dyDescent="0.25">
      <c r="A120" t="s">
        <v>281</v>
      </c>
      <c r="B120" t="s">
        <v>101</v>
      </c>
      <c r="C120" s="111">
        <v>9.0909090909090912E-2</v>
      </c>
      <c r="D120" t="s">
        <v>298</v>
      </c>
      <c r="F120" t="s">
        <v>296</v>
      </c>
      <c r="G120" t="s">
        <v>101</v>
      </c>
      <c r="H120" s="111">
        <v>0</v>
      </c>
      <c r="I120" t="s">
        <v>233</v>
      </c>
    </row>
    <row r="121" spans="1:9" x14ac:dyDescent="0.25">
      <c r="A121" t="s">
        <v>223</v>
      </c>
      <c r="B121" t="s">
        <v>101</v>
      </c>
      <c r="C121" s="111">
        <v>0.2</v>
      </c>
      <c r="D121" t="s">
        <v>298</v>
      </c>
      <c r="F121" t="s">
        <v>223</v>
      </c>
      <c r="G121" t="s">
        <v>101</v>
      </c>
      <c r="H121" s="111">
        <v>0</v>
      </c>
      <c r="I121" t="s">
        <v>233</v>
      </c>
    </row>
    <row r="122" spans="1:9" x14ac:dyDescent="0.25">
      <c r="A122" t="s">
        <v>294</v>
      </c>
      <c r="B122" t="s">
        <v>101</v>
      </c>
      <c r="C122" s="111">
        <v>0.33333333333333331</v>
      </c>
      <c r="D122" t="s">
        <v>298</v>
      </c>
      <c r="F122" t="s">
        <v>80</v>
      </c>
      <c r="G122" t="s">
        <v>97</v>
      </c>
      <c r="H122" s="111">
        <v>0</v>
      </c>
      <c r="I122" t="s">
        <v>233</v>
      </c>
    </row>
    <row r="123" spans="1:9" x14ac:dyDescent="0.25">
      <c r="A123" t="s">
        <v>184</v>
      </c>
      <c r="B123" t="s">
        <v>236</v>
      </c>
      <c r="C123" s="111">
        <v>0.16666666666666666</v>
      </c>
      <c r="D123" t="s">
        <v>298</v>
      </c>
      <c r="F123" t="s">
        <v>76</v>
      </c>
      <c r="G123" t="s">
        <v>97</v>
      </c>
      <c r="H123" s="111">
        <v>0</v>
      </c>
      <c r="I123" t="s">
        <v>233</v>
      </c>
    </row>
    <row r="124" spans="1:9" x14ac:dyDescent="0.25">
      <c r="A124" t="s">
        <v>247</v>
      </c>
      <c r="B124" t="s">
        <v>237</v>
      </c>
      <c r="C124" s="111">
        <v>0.25</v>
      </c>
      <c r="D124" t="s">
        <v>298</v>
      </c>
      <c r="F124" t="s">
        <v>254</v>
      </c>
      <c r="G124" t="s">
        <v>236</v>
      </c>
      <c r="H124" s="111">
        <v>0</v>
      </c>
      <c r="I124" t="s">
        <v>233</v>
      </c>
    </row>
    <row r="125" spans="1:9" x14ac:dyDescent="0.25">
      <c r="A125" t="s">
        <v>279</v>
      </c>
      <c r="B125" t="s">
        <v>192</v>
      </c>
      <c r="C125" s="111">
        <v>0.2</v>
      </c>
      <c r="D125" t="s">
        <v>298</v>
      </c>
      <c r="F125" t="s">
        <v>108</v>
      </c>
      <c r="G125" t="s">
        <v>237</v>
      </c>
      <c r="H125" s="111">
        <v>0</v>
      </c>
      <c r="I125" t="s">
        <v>233</v>
      </c>
    </row>
    <row r="126" spans="1:9" x14ac:dyDescent="0.25">
      <c r="A126" t="s">
        <v>199</v>
      </c>
      <c r="B126" t="s">
        <v>192</v>
      </c>
      <c r="C126" s="111">
        <v>0.14285714285714285</v>
      </c>
      <c r="D126" t="s">
        <v>298</v>
      </c>
      <c r="F126" t="s">
        <v>231</v>
      </c>
      <c r="G126" t="s">
        <v>218</v>
      </c>
      <c r="H126" s="111">
        <v>0</v>
      </c>
      <c r="I126" t="s">
        <v>233</v>
      </c>
    </row>
    <row r="127" spans="1:9" x14ac:dyDescent="0.25">
      <c r="A127" t="s">
        <v>94</v>
      </c>
      <c r="B127" t="s">
        <v>98</v>
      </c>
      <c r="C127" s="111">
        <v>0.5</v>
      </c>
      <c r="D127" t="s">
        <v>298</v>
      </c>
      <c r="F127" t="s">
        <v>285</v>
      </c>
      <c r="G127" t="s">
        <v>218</v>
      </c>
      <c r="H127" s="111">
        <v>0</v>
      </c>
      <c r="I127" t="s">
        <v>233</v>
      </c>
    </row>
    <row r="128" spans="1:9" x14ac:dyDescent="0.25">
      <c r="A128" t="s">
        <v>268</v>
      </c>
      <c r="B128" t="s">
        <v>99</v>
      </c>
      <c r="C128" s="111">
        <v>0</v>
      </c>
      <c r="D128" t="s">
        <v>233</v>
      </c>
      <c r="F128" t="s">
        <v>259</v>
      </c>
      <c r="G128" t="s">
        <v>203</v>
      </c>
      <c r="H128" s="111">
        <v>0</v>
      </c>
      <c r="I128" t="s">
        <v>233</v>
      </c>
    </row>
    <row r="129" spans="1:9" x14ac:dyDescent="0.25">
      <c r="A129" t="s">
        <v>67</v>
      </c>
      <c r="B129" t="s">
        <v>100</v>
      </c>
      <c r="C129" s="111">
        <v>0</v>
      </c>
      <c r="D129" t="s">
        <v>298</v>
      </c>
      <c r="F129" t="s">
        <v>287</v>
      </c>
      <c r="G129" t="s">
        <v>99</v>
      </c>
      <c r="H129" s="111">
        <v>0</v>
      </c>
      <c r="I129" t="s">
        <v>233</v>
      </c>
    </row>
    <row r="130" spans="1:9" x14ac:dyDescent="0.25">
      <c r="A130" t="s">
        <v>214</v>
      </c>
      <c r="B130" t="s">
        <v>96</v>
      </c>
      <c r="C130" s="111">
        <v>0</v>
      </c>
      <c r="D130" t="s">
        <v>298</v>
      </c>
      <c r="F130" t="s">
        <v>279</v>
      </c>
      <c r="G130" t="s">
        <v>192</v>
      </c>
      <c r="H130" s="111">
        <v>0</v>
      </c>
      <c r="I130" t="s">
        <v>233</v>
      </c>
    </row>
    <row r="131" spans="1:9" x14ac:dyDescent="0.25">
      <c r="A131" t="s">
        <v>234</v>
      </c>
      <c r="B131" t="s">
        <v>96</v>
      </c>
      <c r="C131" s="111">
        <v>0</v>
      </c>
      <c r="D131" t="s">
        <v>298</v>
      </c>
      <c r="F131" t="s">
        <v>286</v>
      </c>
      <c r="G131" t="s">
        <v>192</v>
      </c>
      <c r="H131" s="111">
        <v>0</v>
      </c>
      <c r="I131" t="s">
        <v>233</v>
      </c>
    </row>
    <row r="132" spans="1:9" x14ac:dyDescent="0.25">
      <c r="A132" t="s">
        <v>171</v>
      </c>
      <c r="B132" t="s">
        <v>102</v>
      </c>
      <c r="C132" s="111">
        <v>0</v>
      </c>
      <c r="D132" t="s">
        <v>298</v>
      </c>
      <c r="F132" t="s">
        <v>140</v>
      </c>
      <c r="G132" t="s">
        <v>103</v>
      </c>
      <c r="H132" s="111">
        <v>2</v>
      </c>
      <c r="I132" t="s">
        <v>299</v>
      </c>
    </row>
    <row r="133" spans="1:9" x14ac:dyDescent="0.25">
      <c r="A133" t="s">
        <v>227</v>
      </c>
      <c r="B133" t="s">
        <v>101</v>
      </c>
      <c r="C133" s="111">
        <v>0</v>
      </c>
      <c r="D133" t="s">
        <v>298</v>
      </c>
      <c r="F133" t="s">
        <v>114</v>
      </c>
      <c r="G133" t="s">
        <v>149</v>
      </c>
      <c r="H133" s="111">
        <v>1</v>
      </c>
      <c r="I133" t="s">
        <v>299</v>
      </c>
    </row>
    <row r="134" spans="1:9" x14ac:dyDescent="0.25">
      <c r="A134" t="s">
        <v>75</v>
      </c>
      <c r="B134" t="s">
        <v>97</v>
      </c>
      <c r="C134" s="111">
        <v>0</v>
      </c>
      <c r="D134" t="s">
        <v>298</v>
      </c>
      <c r="F134" t="s">
        <v>156</v>
      </c>
      <c r="G134" t="s">
        <v>149</v>
      </c>
      <c r="H134" s="111">
        <v>1</v>
      </c>
      <c r="I134" t="s">
        <v>299</v>
      </c>
    </row>
    <row r="135" spans="1:9" x14ac:dyDescent="0.25">
      <c r="A135" t="s">
        <v>104</v>
      </c>
      <c r="B135" t="s">
        <v>236</v>
      </c>
      <c r="C135" s="111">
        <v>0</v>
      </c>
      <c r="D135" t="s">
        <v>298</v>
      </c>
      <c r="F135" t="s">
        <v>180</v>
      </c>
      <c r="G135" t="s">
        <v>102</v>
      </c>
      <c r="H135" s="111">
        <v>0.66666666666666663</v>
      </c>
      <c r="I135" t="s">
        <v>299</v>
      </c>
    </row>
    <row r="136" spans="1:9" x14ac:dyDescent="0.25">
      <c r="A136" t="s">
        <v>251</v>
      </c>
      <c r="B136" t="s">
        <v>236</v>
      </c>
      <c r="C136" s="111">
        <v>0</v>
      </c>
      <c r="D136" t="s">
        <v>298</v>
      </c>
      <c r="F136" t="s">
        <v>253</v>
      </c>
      <c r="G136" t="s">
        <v>236</v>
      </c>
      <c r="H136" s="111">
        <v>0.33333333333333331</v>
      </c>
      <c r="I136" t="s">
        <v>299</v>
      </c>
    </row>
    <row r="137" spans="1:9" x14ac:dyDescent="0.25">
      <c r="A137" t="s">
        <v>253</v>
      </c>
      <c r="B137" t="s">
        <v>236</v>
      </c>
      <c r="C137" s="111">
        <v>0</v>
      </c>
      <c r="D137" t="s">
        <v>298</v>
      </c>
      <c r="F137" t="s">
        <v>274</v>
      </c>
      <c r="G137" t="s">
        <v>98</v>
      </c>
      <c r="H137" s="111">
        <v>0.33333333333333331</v>
      </c>
      <c r="I137" t="s">
        <v>299</v>
      </c>
    </row>
    <row r="138" spans="1:9" x14ac:dyDescent="0.25">
      <c r="A138" t="s">
        <v>255</v>
      </c>
      <c r="B138" t="s">
        <v>236</v>
      </c>
      <c r="C138" s="111">
        <v>0</v>
      </c>
      <c r="D138" t="s">
        <v>298</v>
      </c>
      <c r="F138" t="s">
        <v>62</v>
      </c>
      <c r="G138" t="s">
        <v>95</v>
      </c>
      <c r="H138" s="111">
        <v>0</v>
      </c>
      <c r="I138" t="s">
        <v>299</v>
      </c>
    </row>
    <row r="139" spans="1:9" x14ac:dyDescent="0.25">
      <c r="A139" t="s">
        <v>292</v>
      </c>
      <c r="B139" t="s">
        <v>237</v>
      </c>
      <c r="C139" s="111">
        <v>0</v>
      </c>
      <c r="D139" t="s">
        <v>298</v>
      </c>
      <c r="F139" t="s">
        <v>161</v>
      </c>
      <c r="G139" t="s">
        <v>95</v>
      </c>
      <c r="H139" s="111">
        <v>0</v>
      </c>
      <c r="I139" t="s">
        <v>299</v>
      </c>
    </row>
    <row r="140" spans="1:9" x14ac:dyDescent="0.25">
      <c r="A140" t="s">
        <v>291</v>
      </c>
      <c r="B140" t="s">
        <v>237</v>
      </c>
      <c r="C140" s="111">
        <v>0</v>
      </c>
      <c r="D140" t="s">
        <v>298</v>
      </c>
      <c r="F140" t="s">
        <v>67</v>
      </c>
      <c r="G140" t="s">
        <v>100</v>
      </c>
      <c r="H140" s="111">
        <v>0</v>
      </c>
      <c r="I140" t="s">
        <v>299</v>
      </c>
    </row>
    <row r="141" spans="1:9" x14ac:dyDescent="0.25">
      <c r="A141" t="s">
        <v>289</v>
      </c>
      <c r="B141" t="s">
        <v>237</v>
      </c>
      <c r="C141" s="111">
        <v>0</v>
      </c>
      <c r="D141" t="s">
        <v>298</v>
      </c>
      <c r="F141" t="s">
        <v>234</v>
      </c>
      <c r="G141" t="s">
        <v>96</v>
      </c>
      <c r="H141" s="111">
        <v>0</v>
      </c>
      <c r="I141" t="s">
        <v>299</v>
      </c>
    </row>
    <row r="142" spans="1:9" x14ac:dyDescent="0.25">
      <c r="A142" t="s">
        <v>290</v>
      </c>
      <c r="B142" t="s">
        <v>237</v>
      </c>
      <c r="C142" s="111">
        <v>0</v>
      </c>
      <c r="D142" t="s">
        <v>298</v>
      </c>
      <c r="F142" t="s">
        <v>197</v>
      </c>
      <c r="G142" t="s">
        <v>103</v>
      </c>
      <c r="H142" s="111">
        <v>0</v>
      </c>
      <c r="I142" t="s">
        <v>299</v>
      </c>
    </row>
    <row r="143" spans="1:9" x14ac:dyDescent="0.25">
      <c r="A143" t="s">
        <v>222</v>
      </c>
      <c r="B143" t="s">
        <v>218</v>
      </c>
      <c r="C143" s="111">
        <v>0</v>
      </c>
      <c r="D143" t="s">
        <v>298</v>
      </c>
      <c r="F143" t="s">
        <v>171</v>
      </c>
      <c r="G143" t="s">
        <v>102</v>
      </c>
      <c r="H143" s="111">
        <v>0</v>
      </c>
      <c r="I143" t="s">
        <v>299</v>
      </c>
    </row>
    <row r="144" spans="1:9" x14ac:dyDescent="0.25">
      <c r="A144" t="s">
        <v>231</v>
      </c>
      <c r="B144" t="s">
        <v>218</v>
      </c>
      <c r="C144" s="111">
        <v>0</v>
      </c>
      <c r="D144" t="s">
        <v>298</v>
      </c>
      <c r="F144" t="s">
        <v>255</v>
      </c>
      <c r="G144" t="s">
        <v>236</v>
      </c>
      <c r="H144" s="111">
        <v>0</v>
      </c>
      <c r="I144" t="s">
        <v>299</v>
      </c>
    </row>
    <row r="145" spans="1:9" x14ac:dyDescent="0.25">
      <c r="A145" t="s">
        <v>262</v>
      </c>
      <c r="B145" t="s">
        <v>203</v>
      </c>
      <c r="C145" s="111">
        <v>0</v>
      </c>
      <c r="D145" t="s">
        <v>298</v>
      </c>
      <c r="F145" t="s">
        <v>292</v>
      </c>
      <c r="G145" t="s">
        <v>237</v>
      </c>
      <c r="H145" s="111">
        <v>0</v>
      </c>
      <c r="I145" t="s">
        <v>299</v>
      </c>
    </row>
    <row r="146" spans="1:9" x14ac:dyDescent="0.25">
      <c r="A146" t="s">
        <v>260</v>
      </c>
      <c r="B146" t="s">
        <v>203</v>
      </c>
      <c r="C146" s="111">
        <v>0</v>
      </c>
      <c r="D146" t="s">
        <v>298</v>
      </c>
      <c r="F146" t="s">
        <v>291</v>
      </c>
      <c r="G146" t="s">
        <v>237</v>
      </c>
      <c r="H146" s="111">
        <v>0</v>
      </c>
      <c r="I146" t="s">
        <v>299</v>
      </c>
    </row>
    <row r="147" spans="1:9" x14ac:dyDescent="0.25">
      <c r="A147" t="s">
        <v>215</v>
      </c>
      <c r="B147" t="s">
        <v>99</v>
      </c>
      <c r="C147" s="111">
        <v>0</v>
      </c>
      <c r="D147" t="s">
        <v>298</v>
      </c>
      <c r="F147" t="s">
        <v>289</v>
      </c>
      <c r="G147" t="s">
        <v>237</v>
      </c>
      <c r="H147" s="111">
        <v>0</v>
      </c>
      <c r="I147" t="s">
        <v>299</v>
      </c>
    </row>
    <row r="148" spans="1:9" x14ac:dyDescent="0.25">
      <c r="A148" t="s">
        <v>269</v>
      </c>
      <c r="B148" t="s">
        <v>99</v>
      </c>
      <c r="C148" s="111">
        <v>0</v>
      </c>
      <c r="D148" t="s">
        <v>298</v>
      </c>
      <c r="F148" t="s">
        <v>290</v>
      </c>
      <c r="G148" t="s">
        <v>237</v>
      </c>
      <c r="H148" s="111">
        <v>0</v>
      </c>
      <c r="I148" t="s">
        <v>299</v>
      </c>
    </row>
    <row r="149" spans="1:9" x14ac:dyDescent="0.25">
      <c r="A149" t="s">
        <v>232</v>
      </c>
      <c r="B149" t="s">
        <v>192</v>
      </c>
      <c r="C149" s="111">
        <v>0</v>
      </c>
      <c r="D149" t="s">
        <v>298</v>
      </c>
      <c r="F149" t="s">
        <v>269</v>
      </c>
      <c r="G149" t="s">
        <v>99</v>
      </c>
      <c r="H149" s="111">
        <v>0</v>
      </c>
      <c r="I149" t="s">
        <v>299</v>
      </c>
    </row>
    <row r="150" spans="1:9" x14ac:dyDescent="0.25">
      <c r="A150" t="s">
        <v>276</v>
      </c>
      <c r="B150" t="s">
        <v>192</v>
      </c>
      <c r="C150" s="111">
        <v>0</v>
      </c>
      <c r="D150" t="s">
        <v>298</v>
      </c>
      <c r="F150" t="s">
        <v>232</v>
      </c>
      <c r="G150" t="s">
        <v>192</v>
      </c>
      <c r="H150" s="111">
        <v>0</v>
      </c>
      <c r="I150" t="s">
        <v>299</v>
      </c>
    </row>
    <row r="151" spans="1:9" x14ac:dyDescent="0.25">
      <c r="A151" t="s">
        <v>202</v>
      </c>
      <c r="B151" t="s">
        <v>192</v>
      </c>
      <c r="C151" s="111">
        <v>0</v>
      </c>
      <c r="D151" t="s">
        <v>298</v>
      </c>
      <c r="F151" t="s">
        <v>199</v>
      </c>
      <c r="G151" t="s">
        <v>192</v>
      </c>
      <c r="H151" s="111">
        <v>0</v>
      </c>
      <c r="I151" t="s">
        <v>299</v>
      </c>
    </row>
    <row r="152" spans="1:9" x14ac:dyDescent="0.25">
      <c r="A152" t="s">
        <v>278</v>
      </c>
      <c r="B152" t="s">
        <v>192</v>
      </c>
      <c r="C152" s="111">
        <v>0</v>
      </c>
      <c r="D152" t="s">
        <v>298</v>
      </c>
      <c r="F152" t="s">
        <v>94</v>
      </c>
      <c r="G152" t="s">
        <v>98</v>
      </c>
      <c r="H152" s="111">
        <v>0</v>
      </c>
      <c r="I152" t="s">
        <v>299</v>
      </c>
    </row>
    <row r="153" spans="1:9" x14ac:dyDescent="0.25">
      <c r="A153" t="s">
        <v>77</v>
      </c>
      <c r="B153" t="s">
        <v>98</v>
      </c>
      <c r="C153" s="111">
        <v>0</v>
      </c>
      <c r="D153" t="s">
        <v>298</v>
      </c>
      <c r="F153" t="s">
        <v>90</v>
      </c>
      <c r="G153" t="s">
        <v>98</v>
      </c>
      <c r="H153" s="111">
        <v>0</v>
      </c>
      <c r="I153" t="s">
        <v>299</v>
      </c>
    </row>
  </sheetData>
  <phoneticPr fontId="0" type="noConversion"/>
  <conditionalFormatting sqref="F3:I26">
    <cfRule type="expression" dxfId="36" priority="1" stopIfTrue="1">
      <formula>#REF! = 1</formula>
    </cfRule>
    <cfRule type="expression" dxfId="35" priority="2" stopIfTrue="1">
      <formula>#REF! &lt; ($Q$5+1)</formula>
    </cfRule>
  </conditionalFormatting>
  <conditionalFormatting sqref="K3:N7">
    <cfRule type="expression" dxfId="34" priority="3" stopIfTrue="1">
      <formula>#REF! = 1</formula>
    </cfRule>
  </conditionalFormatting>
  <conditionalFormatting sqref="A25:D29">
    <cfRule type="expression" dxfId="33" priority="4" stopIfTrue="1">
      <formula>#REF! = 1</formula>
    </cfRule>
    <cfRule type="expression" dxfId="32" priority="5" stopIfTrue="1">
      <formula>#REF! &lt; 7</formula>
    </cfRule>
  </conditionalFormatting>
  <conditionalFormatting sqref="A3:D24">
    <cfRule type="expression" dxfId="31" priority="6" stopIfTrue="1">
      <formula>#REF! = 1</formula>
    </cfRule>
    <cfRule type="expression" dxfId="30" priority="7" stopIfTrue="1">
      <formula>#REF! &lt; ($Q$5+1)</formula>
    </cfRule>
  </conditionalFormatting>
  <printOptions horizontalCentered="1"/>
  <pageMargins left="0.25" right="0.25" top="0.5" bottom="0.5" header="0.5" footer="0.5"/>
  <pageSetup scale="68" orientation="landscape" r:id="rId1"/>
  <headerFooter alignWithMargins="0"/>
  <colBreaks count="1" manualBreakCount="1">
    <brk id="9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E601-EB8F-4279-BA56-1DAA79892C8D}">
  <sheetPr codeName="Sheet35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9" t="s">
        <v>249</v>
      </c>
      <c r="D1" s="160"/>
      <c r="E1" s="161"/>
      <c r="F1" s="4">
        <v>12</v>
      </c>
      <c r="G1" s="159" t="s">
        <v>106</v>
      </c>
      <c r="H1" s="160"/>
      <c r="I1" s="161"/>
      <c r="J1" s="4">
        <v>16</v>
      </c>
      <c r="K1" s="159" t="s">
        <v>263</v>
      </c>
      <c r="L1" s="160"/>
      <c r="M1" s="161"/>
      <c r="N1" s="4">
        <v>4</v>
      </c>
      <c r="O1" s="159" t="s">
        <v>52</v>
      </c>
      <c r="P1" s="160"/>
      <c r="Q1" s="161"/>
      <c r="R1" s="4">
        <v>14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96" t="s">
        <v>145</v>
      </c>
      <c r="B3" s="99" t="s">
        <v>186</v>
      </c>
      <c r="C3" s="12">
        <v>2</v>
      </c>
      <c r="D3" s="13">
        <v>0</v>
      </c>
      <c r="E3" s="13">
        <v>1</v>
      </c>
      <c r="F3" s="14">
        <v>2</v>
      </c>
      <c r="G3" s="12">
        <v>4</v>
      </c>
      <c r="H3" s="13">
        <v>1</v>
      </c>
      <c r="I3" s="13">
        <v>1</v>
      </c>
      <c r="J3" s="14">
        <v>4</v>
      </c>
      <c r="K3" s="140">
        <v>4</v>
      </c>
      <c r="L3" s="141">
        <v>1</v>
      </c>
      <c r="M3" s="141">
        <v>1</v>
      </c>
      <c r="N3" s="142">
        <v>9</v>
      </c>
      <c r="O3" s="140">
        <v>4</v>
      </c>
      <c r="P3" s="141">
        <v>3</v>
      </c>
      <c r="Q3" s="141">
        <v>0</v>
      </c>
      <c r="R3" s="142">
        <v>7</v>
      </c>
      <c r="S3" s="17"/>
    </row>
    <row r="4" spans="1:19" x14ac:dyDescent="0.25">
      <c r="A4" s="96" t="s">
        <v>123</v>
      </c>
      <c r="B4" s="99" t="s">
        <v>250</v>
      </c>
      <c r="C4" s="12">
        <v>1</v>
      </c>
      <c r="D4" s="13">
        <v>0</v>
      </c>
      <c r="E4" s="13">
        <v>1</v>
      </c>
      <c r="F4" s="14">
        <v>0</v>
      </c>
      <c r="G4" s="12">
        <v>1</v>
      </c>
      <c r="H4" s="13">
        <v>0</v>
      </c>
      <c r="I4" s="13">
        <v>1</v>
      </c>
      <c r="J4" s="14">
        <v>0</v>
      </c>
      <c r="K4" s="140">
        <v>4</v>
      </c>
      <c r="L4" s="141">
        <v>1</v>
      </c>
      <c r="M4" s="141">
        <v>2</v>
      </c>
      <c r="N4" s="142">
        <v>0</v>
      </c>
      <c r="O4" s="140">
        <v>4</v>
      </c>
      <c r="P4" s="141">
        <v>1</v>
      </c>
      <c r="Q4" s="141">
        <v>1</v>
      </c>
      <c r="R4" s="142">
        <v>2</v>
      </c>
      <c r="S4" s="17"/>
    </row>
    <row r="5" spans="1:19" x14ac:dyDescent="0.25">
      <c r="A5" s="96" t="s">
        <v>113</v>
      </c>
      <c r="B5" s="99" t="s">
        <v>104</v>
      </c>
      <c r="C5" s="12">
        <v>1</v>
      </c>
      <c r="D5" s="13">
        <v>0</v>
      </c>
      <c r="E5" s="13">
        <v>0</v>
      </c>
      <c r="F5" s="14">
        <v>2</v>
      </c>
      <c r="G5" s="12">
        <v>2</v>
      </c>
      <c r="H5" s="13">
        <v>0</v>
      </c>
      <c r="I5" s="13">
        <v>0</v>
      </c>
      <c r="J5" s="14">
        <v>0</v>
      </c>
      <c r="K5" s="140"/>
      <c r="L5" s="141"/>
      <c r="M5" s="141"/>
      <c r="N5" s="142"/>
      <c r="O5" s="140"/>
      <c r="P5" s="141"/>
      <c r="Q5" s="141"/>
      <c r="R5" s="142"/>
      <c r="S5" s="17"/>
    </row>
    <row r="6" spans="1:19" x14ac:dyDescent="0.25">
      <c r="A6" s="96" t="s">
        <v>118</v>
      </c>
      <c r="B6" s="99" t="s">
        <v>251</v>
      </c>
      <c r="C6" s="12">
        <v>2</v>
      </c>
      <c r="D6" s="13">
        <v>0</v>
      </c>
      <c r="E6" s="13">
        <v>2</v>
      </c>
      <c r="F6" s="14">
        <v>0</v>
      </c>
      <c r="G6" s="12">
        <v>2</v>
      </c>
      <c r="H6" s="13">
        <v>0</v>
      </c>
      <c r="I6" s="13">
        <v>0</v>
      </c>
      <c r="J6" s="14">
        <v>0</v>
      </c>
      <c r="K6" s="140"/>
      <c r="L6" s="141"/>
      <c r="M6" s="141"/>
      <c r="N6" s="142"/>
      <c r="O6" s="140"/>
      <c r="P6" s="141"/>
      <c r="Q6" s="141"/>
      <c r="R6" s="142"/>
      <c r="S6" s="17" t="s">
        <v>8</v>
      </c>
    </row>
    <row r="7" spans="1:19" x14ac:dyDescent="0.25">
      <c r="A7" s="96" t="s">
        <v>128</v>
      </c>
      <c r="B7" s="99" t="s">
        <v>295</v>
      </c>
      <c r="C7" s="12">
        <v>3</v>
      </c>
      <c r="D7" s="13">
        <v>0</v>
      </c>
      <c r="E7" s="13">
        <v>1</v>
      </c>
      <c r="F7" s="14">
        <v>0</v>
      </c>
      <c r="G7" s="12">
        <v>4</v>
      </c>
      <c r="H7" s="13">
        <v>1</v>
      </c>
      <c r="I7" s="13">
        <v>1</v>
      </c>
      <c r="J7" s="14">
        <v>4</v>
      </c>
      <c r="K7" s="140">
        <v>4</v>
      </c>
      <c r="L7" s="141">
        <v>0</v>
      </c>
      <c r="M7" s="141">
        <v>2</v>
      </c>
      <c r="N7" s="142">
        <v>1</v>
      </c>
      <c r="O7" s="140">
        <v>4</v>
      </c>
      <c r="P7" s="141">
        <v>2</v>
      </c>
      <c r="Q7" s="141">
        <v>1</v>
      </c>
      <c r="R7" s="142">
        <v>3</v>
      </c>
      <c r="S7" s="17"/>
    </row>
    <row r="8" spans="1:19" x14ac:dyDescent="0.25">
      <c r="A8" s="96" t="s">
        <v>164</v>
      </c>
      <c r="B8" s="99" t="s">
        <v>252</v>
      </c>
      <c r="C8" s="12">
        <v>1</v>
      </c>
      <c r="D8" s="13">
        <v>0</v>
      </c>
      <c r="E8" s="13">
        <v>0</v>
      </c>
      <c r="F8" s="14">
        <v>1</v>
      </c>
      <c r="G8" s="12">
        <v>4</v>
      </c>
      <c r="H8" s="13">
        <v>2</v>
      </c>
      <c r="I8" s="13">
        <v>1</v>
      </c>
      <c r="J8" s="14">
        <v>1</v>
      </c>
      <c r="K8" s="140">
        <v>4</v>
      </c>
      <c r="L8" s="141">
        <v>1</v>
      </c>
      <c r="M8" s="141">
        <v>2</v>
      </c>
      <c r="N8" s="142">
        <v>0</v>
      </c>
      <c r="O8" s="140">
        <v>5</v>
      </c>
      <c r="P8" s="141">
        <v>0</v>
      </c>
      <c r="Q8" s="141">
        <v>3</v>
      </c>
      <c r="R8" s="142">
        <v>1</v>
      </c>
      <c r="S8" s="17"/>
    </row>
    <row r="9" spans="1:19" x14ac:dyDescent="0.25">
      <c r="A9" s="96" t="s">
        <v>136</v>
      </c>
      <c r="B9" s="99" t="s">
        <v>253</v>
      </c>
      <c r="C9" s="12">
        <v>2</v>
      </c>
      <c r="D9" s="13">
        <v>0</v>
      </c>
      <c r="E9" s="13">
        <v>2</v>
      </c>
      <c r="F9" s="14">
        <v>0</v>
      </c>
      <c r="G9" s="12"/>
      <c r="H9" s="13"/>
      <c r="I9" s="13"/>
      <c r="J9" s="14"/>
      <c r="K9" s="140"/>
      <c r="L9" s="141"/>
      <c r="M9" s="141"/>
      <c r="N9" s="142"/>
      <c r="O9" s="140"/>
      <c r="P9" s="141"/>
      <c r="Q9" s="141"/>
      <c r="R9" s="142"/>
      <c r="S9" s="17"/>
    </row>
    <row r="10" spans="1:19" x14ac:dyDescent="0.25">
      <c r="A10" s="96" t="s">
        <v>148</v>
      </c>
      <c r="B10" s="99" t="s">
        <v>254</v>
      </c>
      <c r="C10" s="12">
        <v>1</v>
      </c>
      <c r="D10" s="13">
        <v>0</v>
      </c>
      <c r="E10" s="13">
        <v>0</v>
      </c>
      <c r="F10" s="14">
        <v>0</v>
      </c>
      <c r="G10" s="12">
        <v>0</v>
      </c>
      <c r="H10" s="13">
        <v>0</v>
      </c>
      <c r="I10" s="13">
        <v>0</v>
      </c>
      <c r="J10" s="14">
        <v>0</v>
      </c>
      <c r="K10" s="140">
        <v>4</v>
      </c>
      <c r="L10" s="141">
        <v>1</v>
      </c>
      <c r="M10" s="141">
        <v>1</v>
      </c>
      <c r="N10" s="142">
        <v>0</v>
      </c>
      <c r="O10" s="140">
        <v>4</v>
      </c>
      <c r="P10" s="141">
        <v>0</v>
      </c>
      <c r="Q10" s="141">
        <v>1</v>
      </c>
      <c r="R10" s="142">
        <v>0</v>
      </c>
      <c r="S10" s="17"/>
    </row>
    <row r="11" spans="1:19" x14ac:dyDescent="0.25">
      <c r="A11" s="96" t="s">
        <v>144</v>
      </c>
      <c r="B11" s="99" t="s">
        <v>255</v>
      </c>
      <c r="C11" s="12">
        <v>2</v>
      </c>
      <c r="D11" s="13">
        <v>0</v>
      </c>
      <c r="E11" s="13">
        <v>2</v>
      </c>
      <c r="F11" s="14">
        <v>0</v>
      </c>
      <c r="G11" s="12"/>
      <c r="H11" s="13"/>
      <c r="I11" s="13"/>
      <c r="J11" s="14"/>
      <c r="K11" s="12"/>
      <c r="L11" s="13"/>
      <c r="M11" s="13"/>
      <c r="N11" s="14"/>
      <c r="O11" s="12"/>
      <c r="P11" s="13"/>
      <c r="Q11" s="13"/>
      <c r="R11" s="14"/>
      <c r="S11" s="17"/>
    </row>
    <row r="12" spans="1:19" x14ac:dyDescent="0.25">
      <c r="A12" s="96" t="s">
        <v>143</v>
      </c>
      <c r="B12" s="99" t="s">
        <v>256</v>
      </c>
      <c r="C12" s="12">
        <v>3</v>
      </c>
      <c r="D12" s="13">
        <v>0</v>
      </c>
      <c r="E12" s="13">
        <v>2</v>
      </c>
      <c r="F12" s="14">
        <v>0</v>
      </c>
      <c r="G12" s="12">
        <v>3</v>
      </c>
      <c r="H12" s="13">
        <v>0</v>
      </c>
      <c r="I12" s="13">
        <v>1</v>
      </c>
      <c r="J12" s="14">
        <v>0</v>
      </c>
      <c r="K12" s="12">
        <v>4</v>
      </c>
      <c r="L12" s="13">
        <v>2</v>
      </c>
      <c r="M12" s="13">
        <v>1</v>
      </c>
      <c r="N12" s="14">
        <v>0</v>
      </c>
      <c r="O12" s="12">
        <v>5</v>
      </c>
      <c r="P12" s="13">
        <v>2</v>
      </c>
      <c r="Q12" s="13">
        <v>0</v>
      </c>
      <c r="R12" s="14">
        <v>0</v>
      </c>
      <c r="S12" s="17"/>
    </row>
    <row r="13" spans="1:19" x14ac:dyDescent="0.25">
      <c r="A13" s="96" t="s">
        <v>139</v>
      </c>
      <c r="B13" s="99" t="s">
        <v>184</v>
      </c>
      <c r="C13" s="12">
        <v>0</v>
      </c>
      <c r="D13" s="13">
        <v>0</v>
      </c>
      <c r="E13" s="13">
        <v>0</v>
      </c>
      <c r="F13" s="14">
        <v>0</v>
      </c>
      <c r="G13" s="12">
        <v>2</v>
      </c>
      <c r="H13" s="13">
        <v>0</v>
      </c>
      <c r="I13" s="13">
        <v>0</v>
      </c>
      <c r="J13" s="14">
        <v>0</v>
      </c>
      <c r="K13" s="12">
        <v>0</v>
      </c>
      <c r="L13" s="13">
        <v>0</v>
      </c>
      <c r="M13" s="13">
        <v>0</v>
      </c>
      <c r="N13" s="14">
        <v>0</v>
      </c>
      <c r="O13" s="12">
        <v>0</v>
      </c>
      <c r="P13" s="13">
        <v>0</v>
      </c>
      <c r="Q13" s="13">
        <v>0</v>
      </c>
      <c r="R13" s="14">
        <v>0</v>
      </c>
      <c r="S13" s="17"/>
    </row>
    <row r="14" spans="1:19" x14ac:dyDescent="0.25">
      <c r="A14" s="96"/>
      <c r="B14" s="99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18"/>
      <c r="P17" s="19"/>
      <c r="Q17" s="19"/>
      <c r="R17" s="20"/>
      <c r="S17" s="17"/>
    </row>
    <row r="18" spans="1:24" x14ac:dyDescent="0.25">
      <c r="A18" s="23" t="s">
        <v>9</v>
      </c>
      <c r="B18" s="24" t="s">
        <v>257</v>
      </c>
      <c r="C18" s="25">
        <v>18</v>
      </c>
      <c r="D18" s="26">
        <v>0</v>
      </c>
      <c r="E18" s="26">
        <v>11</v>
      </c>
      <c r="F18" s="27">
        <v>5</v>
      </c>
      <c r="G18" s="25">
        <v>22</v>
      </c>
      <c r="H18" s="26">
        <v>4</v>
      </c>
      <c r="I18" s="26">
        <v>5</v>
      </c>
      <c r="J18" s="27">
        <v>9</v>
      </c>
      <c r="K18" s="25">
        <v>24</v>
      </c>
      <c r="L18" s="26">
        <v>6</v>
      </c>
      <c r="M18" s="26">
        <v>9</v>
      </c>
      <c r="N18" s="27">
        <v>10</v>
      </c>
      <c r="O18" s="25">
        <v>26</v>
      </c>
      <c r="P18" s="26">
        <v>8</v>
      </c>
      <c r="Q18" s="26">
        <v>6</v>
      </c>
      <c r="R18" s="27">
        <v>13</v>
      </c>
      <c r="S18" s="29"/>
    </row>
    <row r="19" spans="1:24" ht="13.8" thickBot="1" x14ac:dyDescent="0.3">
      <c r="A19" s="23"/>
      <c r="B19" s="120"/>
      <c r="C19" s="30"/>
      <c r="D19" s="31"/>
      <c r="E19" s="31"/>
      <c r="F19" s="32"/>
      <c r="G19" s="30"/>
      <c r="H19" s="31"/>
      <c r="I19" s="31"/>
      <c r="J19" s="32"/>
      <c r="K19" s="30"/>
      <c r="L19" s="31"/>
      <c r="M19" s="31"/>
      <c r="N19" s="32"/>
      <c r="O19" s="30"/>
      <c r="P19" s="31"/>
      <c r="Q19" s="31"/>
      <c r="R19" s="33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18</v>
      </c>
      <c r="D20" s="35">
        <f t="shared" si="0"/>
        <v>0</v>
      </c>
      <c r="E20" s="35">
        <f t="shared" si="0"/>
        <v>11</v>
      </c>
      <c r="F20" s="35">
        <f t="shared" si="0"/>
        <v>5</v>
      </c>
      <c r="G20" s="35">
        <f t="shared" si="0"/>
        <v>22</v>
      </c>
      <c r="H20" s="35">
        <f t="shared" si="0"/>
        <v>4</v>
      </c>
      <c r="I20" s="35">
        <f t="shared" si="0"/>
        <v>5</v>
      </c>
      <c r="J20" s="35">
        <f t="shared" si="0"/>
        <v>9</v>
      </c>
      <c r="K20" s="35">
        <f t="shared" si="0"/>
        <v>24</v>
      </c>
      <c r="L20" s="35">
        <f t="shared" si="0"/>
        <v>6</v>
      </c>
      <c r="M20" s="35">
        <f t="shared" si="0"/>
        <v>9</v>
      </c>
      <c r="N20" s="35">
        <f t="shared" si="0"/>
        <v>10</v>
      </c>
      <c r="O20" s="35">
        <f t="shared" si="0"/>
        <v>26</v>
      </c>
      <c r="P20" s="35">
        <f t="shared" si="0"/>
        <v>8</v>
      </c>
      <c r="Q20" s="35">
        <f t="shared" si="0"/>
        <v>6</v>
      </c>
      <c r="R20" s="34">
        <f t="shared" si="0"/>
        <v>13</v>
      </c>
      <c r="S20" s="29"/>
    </row>
    <row r="21" spans="1:24" ht="13.8" thickBot="1" x14ac:dyDescent="0.3">
      <c r="A21" s="23"/>
      <c r="B21" s="34" t="s">
        <v>11</v>
      </c>
      <c r="C21" s="36">
        <f>C20</f>
        <v>18</v>
      </c>
      <c r="D21" s="36">
        <f>D20</f>
        <v>0</v>
      </c>
      <c r="E21" s="36">
        <f>E20</f>
        <v>11</v>
      </c>
      <c r="F21" s="36">
        <f>F20</f>
        <v>5</v>
      </c>
      <c r="G21" s="36">
        <f t="shared" ref="G21:R21" si="1">SUM(C21,G20)</f>
        <v>40</v>
      </c>
      <c r="H21" s="36">
        <f t="shared" si="1"/>
        <v>4</v>
      </c>
      <c r="I21" s="36">
        <f t="shared" si="1"/>
        <v>16</v>
      </c>
      <c r="J21" s="36">
        <f t="shared" si="1"/>
        <v>14</v>
      </c>
      <c r="K21" s="36">
        <f t="shared" si="1"/>
        <v>64</v>
      </c>
      <c r="L21" s="36">
        <f t="shared" si="1"/>
        <v>10</v>
      </c>
      <c r="M21" s="36">
        <f t="shared" si="1"/>
        <v>25</v>
      </c>
      <c r="N21" s="36">
        <f t="shared" si="1"/>
        <v>24</v>
      </c>
      <c r="O21" s="37">
        <f t="shared" si="1"/>
        <v>90</v>
      </c>
      <c r="P21" s="36">
        <f t="shared" si="1"/>
        <v>18</v>
      </c>
      <c r="Q21" s="36">
        <f t="shared" si="1"/>
        <v>31</v>
      </c>
      <c r="R21" s="38">
        <f t="shared" si="1"/>
        <v>37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62" t="s">
        <v>242</v>
      </c>
      <c r="D23" s="160"/>
      <c r="E23" s="161"/>
      <c r="F23" s="4">
        <v>4</v>
      </c>
      <c r="G23" s="162" t="s">
        <v>57</v>
      </c>
      <c r="H23" s="160"/>
      <c r="I23" s="161"/>
      <c r="J23" s="4">
        <v>11</v>
      </c>
      <c r="K23" s="162" t="s">
        <v>107</v>
      </c>
      <c r="L23" s="160"/>
      <c r="M23" s="161"/>
      <c r="N23" s="4">
        <v>7</v>
      </c>
      <c r="O23" s="162" t="s">
        <v>53</v>
      </c>
      <c r="P23" s="160"/>
      <c r="Q23" s="161"/>
      <c r="R23" s="5">
        <v>3</v>
      </c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8</v>
      </c>
      <c r="B25" s="99" t="str">
        <f t="shared" si="2"/>
        <v>Bobby Lakey</v>
      </c>
      <c r="C25" s="12">
        <v>3</v>
      </c>
      <c r="D25" s="13">
        <v>1</v>
      </c>
      <c r="E25" s="13">
        <v>1</v>
      </c>
      <c r="F25" s="14">
        <v>7</v>
      </c>
      <c r="G25" s="12">
        <v>5</v>
      </c>
      <c r="H25" s="13">
        <v>0</v>
      </c>
      <c r="I25" s="13">
        <v>2</v>
      </c>
      <c r="J25" s="14">
        <v>5</v>
      </c>
      <c r="K25" s="12">
        <v>3</v>
      </c>
      <c r="L25" s="13">
        <v>0</v>
      </c>
      <c r="M25" s="13">
        <v>0</v>
      </c>
      <c r="N25" s="14">
        <v>5</v>
      </c>
      <c r="O25" s="15">
        <v>4</v>
      </c>
      <c r="P25" s="13">
        <v>1</v>
      </c>
      <c r="Q25" s="13">
        <v>1</v>
      </c>
      <c r="R25" s="16">
        <v>5</v>
      </c>
      <c r="S25" s="17"/>
      <c r="U25" s="47"/>
      <c r="V25" s="48"/>
      <c r="W25" s="47"/>
      <c r="X25" s="45"/>
    </row>
    <row r="26" spans="1:24" x14ac:dyDescent="0.25">
      <c r="A26" s="96" t="str">
        <f t="shared" si="2"/>
        <v>10</v>
      </c>
      <c r="B26" s="99" t="str">
        <f t="shared" si="2"/>
        <v>Chris Piper</v>
      </c>
      <c r="C26" s="12">
        <v>3</v>
      </c>
      <c r="D26" s="13">
        <v>2</v>
      </c>
      <c r="E26" s="13">
        <v>0</v>
      </c>
      <c r="F26" s="14">
        <v>0</v>
      </c>
      <c r="G26" s="12">
        <v>4</v>
      </c>
      <c r="H26" s="13">
        <v>1</v>
      </c>
      <c r="I26" s="13">
        <v>2</v>
      </c>
      <c r="J26" s="14">
        <v>1</v>
      </c>
      <c r="K26" s="12">
        <v>2</v>
      </c>
      <c r="L26" s="13">
        <v>1</v>
      </c>
      <c r="M26" s="13">
        <v>0</v>
      </c>
      <c r="N26" s="14">
        <v>1</v>
      </c>
      <c r="O26" s="15"/>
      <c r="P26" s="13"/>
      <c r="Q26" s="13"/>
      <c r="R26" s="16"/>
      <c r="S26" s="17"/>
      <c r="U26" s="49"/>
      <c r="V26" s="45"/>
      <c r="W26" s="45"/>
      <c r="X26" s="45"/>
    </row>
    <row r="27" spans="1:24" x14ac:dyDescent="0.25">
      <c r="A27" s="96" t="str">
        <f t="shared" si="2"/>
        <v>4</v>
      </c>
      <c r="B27" s="99" t="str">
        <f t="shared" si="2"/>
        <v>Sam McKinzie</v>
      </c>
      <c r="C27" s="12"/>
      <c r="D27" s="13"/>
      <c r="E27" s="13"/>
      <c r="F27" s="14"/>
      <c r="G27" s="12"/>
      <c r="H27" s="13"/>
      <c r="I27" s="13"/>
      <c r="J27" s="14"/>
      <c r="K27" s="12">
        <v>0</v>
      </c>
      <c r="L27" s="13">
        <v>0</v>
      </c>
      <c r="M27" s="13">
        <v>0</v>
      </c>
      <c r="N27" s="14">
        <v>1</v>
      </c>
      <c r="O27" s="15">
        <v>0</v>
      </c>
      <c r="P27" s="13">
        <v>0</v>
      </c>
      <c r="Q27" s="13">
        <v>0</v>
      </c>
      <c r="R27" s="16">
        <v>1</v>
      </c>
      <c r="S27" s="17"/>
      <c r="U27" s="49"/>
      <c r="V27" s="45"/>
      <c r="W27" s="45"/>
      <c r="X27" s="45"/>
    </row>
    <row r="28" spans="1:24" ht="15" x14ac:dyDescent="0.25">
      <c r="A28" s="96" t="str">
        <f t="shared" si="2"/>
        <v>9</v>
      </c>
      <c r="B28" s="99" t="str">
        <f t="shared" si="2"/>
        <v>Chelsea White</v>
      </c>
      <c r="C28" s="12">
        <v>0</v>
      </c>
      <c r="D28" s="13">
        <v>0</v>
      </c>
      <c r="E28" s="13">
        <v>0</v>
      </c>
      <c r="F28" s="14">
        <v>1</v>
      </c>
      <c r="G28" s="12"/>
      <c r="H28" s="13"/>
      <c r="I28" s="13"/>
      <c r="J28" s="14"/>
      <c r="K28" s="12">
        <v>2</v>
      </c>
      <c r="L28" s="13">
        <v>0</v>
      </c>
      <c r="M28" s="13">
        <v>2</v>
      </c>
      <c r="N28" s="14">
        <v>1</v>
      </c>
      <c r="O28" s="15"/>
      <c r="P28" s="13"/>
      <c r="Q28" s="13"/>
      <c r="R28" s="16"/>
      <c r="S28" s="17"/>
      <c r="U28" s="49"/>
      <c r="V28" s="45"/>
      <c r="W28" s="50"/>
      <c r="X28" s="45"/>
    </row>
    <row r="29" spans="1:24" ht="15" x14ac:dyDescent="0.25">
      <c r="A29" s="96" t="str">
        <f t="shared" si="2"/>
        <v>18</v>
      </c>
      <c r="B29" s="99" t="str">
        <f t="shared" si="2"/>
        <v>Glen Permar</v>
      </c>
      <c r="C29" s="12">
        <v>3</v>
      </c>
      <c r="D29" s="13">
        <v>1</v>
      </c>
      <c r="E29" s="13">
        <v>1</v>
      </c>
      <c r="F29" s="14">
        <v>0</v>
      </c>
      <c r="G29" s="12">
        <v>4</v>
      </c>
      <c r="H29" s="13">
        <v>1</v>
      </c>
      <c r="I29" s="13">
        <v>1</v>
      </c>
      <c r="J29" s="14">
        <v>0</v>
      </c>
      <c r="K29" s="12">
        <v>3</v>
      </c>
      <c r="L29" s="13">
        <v>2</v>
      </c>
      <c r="M29" s="13">
        <v>1</v>
      </c>
      <c r="N29" s="14">
        <v>0</v>
      </c>
      <c r="O29" s="15">
        <v>4</v>
      </c>
      <c r="P29" s="13">
        <v>1</v>
      </c>
      <c r="Q29" s="13">
        <v>2</v>
      </c>
      <c r="R29" s="16">
        <v>3</v>
      </c>
      <c r="S29" s="17"/>
      <c r="U29" s="49"/>
      <c r="V29" s="45"/>
      <c r="W29" s="50"/>
      <c r="X29" s="45"/>
    </row>
    <row r="30" spans="1:24" ht="15" x14ac:dyDescent="0.25">
      <c r="A30" s="96" t="str">
        <f t="shared" si="2"/>
        <v>5</v>
      </c>
      <c r="B30" s="99" t="str">
        <f t="shared" si="2"/>
        <v>Drew Burnet</v>
      </c>
      <c r="C30" s="12">
        <v>4</v>
      </c>
      <c r="D30" s="13">
        <v>0</v>
      </c>
      <c r="E30" s="13">
        <v>2</v>
      </c>
      <c r="F30" s="14">
        <v>1</v>
      </c>
      <c r="G30" s="12">
        <v>4</v>
      </c>
      <c r="H30" s="13">
        <v>2</v>
      </c>
      <c r="I30" s="13">
        <v>0</v>
      </c>
      <c r="J30" s="14">
        <v>0</v>
      </c>
      <c r="K30" s="12">
        <v>4</v>
      </c>
      <c r="L30" s="13">
        <v>0</v>
      </c>
      <c r="M30" s="13">
        <v>1</v>
      </c>
      <c r="N30" s="14">
        <v>1</v>
      </c>
      <c r="O30" s="15">
        <v>4</v>
      </c>
      <c r="P30" s="13">
        <v>1</v>
      </c>
      <c r="Q30" s="13">
        <v>2</v>
      </c>
      <c r="R30" s="16">
        <v>0</v>
      </c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17</v>
      </c>
      <c r="B31" s="99" t="str">
        <f t="shared" si="2"/>
        <v>Elaine Rooney</v>
      </c>
      <c r="C31" s="12">
        <v>1</v>
      </c>
      <c r="D31" s="13">
        <v>0</v>
      </c>
      <c r="E31" s="13">
        <v>0</v>
      </c>
      <c r="F31" s="14">
        <v>0</v>
      </c>
      <c r="G31" s="12"/>
      <c r="H31" s="13"/>
      <c r="I31" s="13"/>
      <c r="J31" s="14"/>
      <c r="K31" s="12">
        <v>2</v>
      </c>
      <c r="L31" s="13">
        <v>0</v>
      </c>
      <c r="M31" s="13">
        <v>1</v>
      </c>
      <c r="N31" s="14">
        <v>1</v>
      </c>
      <c r="O31" s="15"/>
      <c r="P31" s="13"/>
      <c r="Q31" s="13"/>
      <c r="R31" s="16"/>
      <c r="S31" s="17"/>
      <c r="U31" s="49"/>
      <c r="V31" s="45"/>
      <c r="W31" s="50"/>
      <c r="X31" s="45"/>
    </row>
    <row r="32" spans="1:24" ht="15" x14ac:dyDescent="0.25">
      <c r="A32" s="96" t="str">
        <f t="shared" si="2"/>
        <v>16</v>
      </c>
      <c r="B32" s="99" t="str">
        <f t="shared" si="2"/>
        <v>Shaun Keen</v>
      </c>
      <c r="C32" s="12">
        <v>2</v>
      </c>
      <c r="D32" s="13">
        <v>0</v>
      </c>
      <c r="E32" s="13">
        <v>1</v>
      </c>
      <c r="F32" s="14">
        <v>0</v>
      </c>
      <c r="G32" s="12">
        <v>4</v>
      </c>
      <c r="H32" s="13">
        <v>1</v>
      </c>
      <c r="I32" s="13">
        <v>3</v>
      </c>
      <c r="J32" s="14">
        <v>0</v>
      </c>
      <c r="K32" s="12">
        <v>3</v>
      </c>
      <c r="L32" s="13">
        <v>0</v>
      </c>
      <c r="M32" s="13">
        <v>1</v>
      </c>
      <c r="N32" s="14">
        <v>0</v>
      </c>
      <c r="O32" s="15">
        <v>4</v>
      </c>
      <c r="P32" s="13">
        <v>0</v>
      </c>
      <c r="Q32" s="13">
        <v>2</v>
      </c>
      <c r="R32" s="16">
        <v>0</v>
      </c>
      <c r="S32" s="17"/>
      <c r="U32" s="49"/>
      <c r="V32" s="45"/>
      <c r="W32" s="50"/>
      <c r="X32" s="45"/>
    </row>
    <row r="33" spans="1:30" ht="15" x14ac:dyDescent="0.25">
      <c r="A33" s="96" t="str">
        <f t="shared" si="2"/>
        <v>7</v>
      </c>
      <c r="B33" s="99" t="str">
        <f t="shared" si="2"/>
        <v>Julie Johnson</v>
      </c>
      <c r="C33" s="12"/>
      <c r="D33" s="13"/>
      <c r="E33" s="13"/>
      <c r="F33" s="14"/>
      <c r="G33" s="12"/>
      <c r="H33" s="13"/>
      <c r="I33" s="13"/>
      <c r="J33" s="14"/>
      <c r="K33" s="12">
        <v>0</v>
      </c>
      <c r="L33" s="13">
        <v>0</v>
      </c>
      <c r="M33" s="13">
        <v>0</v>
      </c>
      <c r="N33" s="14">
        <v>0</v>
      </c>
      <c r="O33" s="15"/>
      <c r="P33" s="13"/>
      <c r="Q33" s="13"/>
      <c r="R33" s="16"/>
      <c r="S33" s="17"/>
      <c r="U33" s="49"/>
      <c r="V33" s="45"/>
      <c r="W33" s="50"/>
      <c r="X33" s="45"/>
    </row>
    <row r="34" spans="1:30" ht="15" x14ac:dyDescent="0.25">
      <c r="A34" s="96" t="str">
        <f t="shared" si="2"/>
        <v>2</v>
      </c>
      <c r="B34" s="99" t="str">
        <f t="shared" si="2"/>
        <v>Isaac Smith</v>
      </c>
      <c r="C34" s="12">
        <v>4</v>
      </c>
      <c r="D34" s="13">
        <v>1</v>
      </c>
      <c r="E34" s="13">
        <v>1</v>
      </c>
      <c r="F34" s="14">
        <v>1</v>
      </c>
      <c r="G34" s="12">
        <v>4</v>
      </c>
      <c r="H34" s="13">
        <v>2</v>
      </c>
      <c r="I34" s="13">
        <v>1</v>
      </c>
      <c r="J34" s="14">
        <v>1</v>
      </c>
      <c r="K34" s="12">
        <v>2</v>
      </c>
      <c r="L34" s="13">
        <v>0</v>
      </c>
      <c r="M34" s="13">
        <v>0</v>
      </c>
      <c r="N34" s="14">
        <v>0</v>
      </c>
      <c r="O34" s="15">
        <v>5</v>
      </c>
      <c r="P34" s="13">
        <v>0</v>
      </c>
      <c r="Q34" s="13">
        <v>3</v>
      </c>
      <c r="R34" s="16">
        <v>1</v>
      </c>
      <c r="S34" s="17"/>
      <c r="U34" s="49"/>
      <c r="V34" s="45"/>
      <c r="W34" s="50"/>
      <c r="X34" s="45"/>
    </row>
    <row r="35" spans="1:30" ht="15" x14ac:dyDescent="0.25">
      <c r="A35" s="96" t="str">
        <f t="shared" si="2"/>
        <v>15</v>
      </c>
      <c r="B35" s="99" t="str">
        <f t="shared" si="2"/>
        <v>Preston Brown</v>
      </c>
      <c r="C35" s="12"/>
      <c r="D35" s="13"/>
      <c r="E35" s="13"/>
      <c r="F35" s="14"/>
      <c r="G35" s="12">
        <v>0</v>
      </c>
      <c r="H35" s="13">
        <v>0</v>
      </c>
      <c r="I35" s="13">
        <v>0</v>
      </c>
      <c r="J35" s="14">
        <v>1</v>
      </c>
      <c r="K35" s="12">
        <v>0</v>
      </c>
      <c r="L35" s="13">
        <v>0</v>
      </c>
      <c r="M35" s="13">
        <v>0</v>
      </c>
      <c r="N35" s="14">
        <v>0</v>
      </c>
      <c r="O35" s="15">
        <v>4</v>
      </c>
      <c r="P35" s="13">
        <v>1</v>
      </c>
      <c r="Q35" s="13">
        <v>2</v>
      </c>
      <c r="R35" s="16">
        <v>0</v>
      </c>
      <c r="S35" s="17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Graham Matthenia</v>
      </c>
      <c r="C40" s="25">
        <v>20</v>
      </c>
      <c r="D40" s="26">
        <v>5</v>
      </c>
      <c r="E40" s="26">
        <v>6</v>
      </c>
      <c r="F40" s="27">
        <v>10</v>
      </c>
      <c r="G40" s="25">
        <v>25</v>
      </c>
      <c r="H40" s="26">
        <v>7</v>
      </c>
      <c r="I40" s="26">
        <v>9</v>
      </c>
      <c r="J40" s="27">
        <v>8</v>
      </c>
      <c r="K40" s="25">
        <v>21</v>
      </c>
      <c r="L40" s="26">
        <v>3</v>
      </c>
      <c r="M40" s="26">
        <v>6</v>
      </c>
      <c r="N40" s="27">
        <v>10</v>
      </c>
      <c r="O40" s="25">
        <v>25</v>
      </c>
      <c r="P40" s="26">
        <v>4</v>
      </c>
      <c r="Q40" s="26">
        <v>12</v>
      </c>
      <c r="R40" s="28">
        <v>10</v>
      </c>
      <c r="S40" s="29"/>
      <c r="U40" s="45"/>
      <c r="V40" s="45"/>
      <c r="W40" s="45"/>
      <c r="X40" s="45"/>
    </row>
    <row r="41" spans="1:30" ht="13.8" thickBot="1" x14ac:dyDescent="0.3">
      <c r="A41" s="23"/>
      <c r="B41" s="120">
        <f>B19</f>
        <v>0</v>
      </c>
      <c r="C41" s="30"/>
      <c r="D41" s="31"/>
      <c r="E41" s="31"/>
      <c r="F41" s="32"/>
      <c r="G41" s="30"/>
      <c r="H41" s="31"/>
      <c r="I41" s="31"/>
      <c r="J41" s="32"/>
      <c r="K41" s="30"/>
      <c r="L41" s="31"/>
      <c r="M41" s="31"/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20</v>
      </c>
      <c r="D42" s="35">
        <f t="shared" si="3"/>
        <v>5</v>
      </c>
      <c r="E42" s="35">
        <f t="shared" si="3"/>
        <v>6</v>
      </c>
      <c r="F42" s="35">
        <f t="shared" si="3"/>
        <v>10</v>
      </c>
      <c r="G42" s="35">
        <f t="shared" si="3"/>
        <v>25</v>
      </c>
      <c r="H42" s="35">
        <f t="shared" si="3"/>
        <v>7</v>
      </c>
      <c r="I42" s="35">
        <f t="shared" si="3"/>
        <v>9</v>
      </c>
      <c r="J42" s="35">
        <f t="shared" si="3"/>
        <v>8</v>
      </c>
      <c r="K42" s="35">
        <f t="shared" si="3"/>
        <v>21</v>
      </c>
      <c r="L42" s="35">
        <f t="shared" si="3"/>
        <v>3</v>
      </c>
      <c r="M42" s="35">
        <f t="shared" si="3"/>
        <v>6</v>
      </c>
      <c r="N42" s="35">
        <f t="shared" si="3"/>
        <v>10</v>
      </c>
      <c r="O42" s="35">
        <f t="shared" si="3"/>
        <v>25</v>
      </c>
      <c r="P42" s="35">
        <f t="shared" si="3"/>
        <v>4</v>
      </c>
      <c r="Q42" s="35">
        <f t="shared" si="3"/>
        <v>12</v>
      </c>
      <c r="R42" s="34">
        <f t="shared" si="3"/>
        <v>10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110</v>
      </c>
      <c r="D43" s="36">
        <f>SUM(P21,D42)</f>
        <v>23</v>
      </c>
      <c r="E43" s="36">
        <f>SUM(Q21,E42)</f>
        <v>37</v>
      </c>
      <c r="F43" s="36">
        <f>SUM(R21,F42)</f>
        <v>47</v>
      </c>
      <c r="G43" s="36">
        <f t="shared" ref="G43:R43" si="4">SUM(C43,G42)</f>
        <v>135</v>
      </c>
      <c r="H43" s="36">
        <f t="shared" si="4"/>
        <v>30</v>
      </c>
      <c r="I43" s="36">
        <f t="shared" si="4"/>
        <v>46</v>
      </c>
      <c r="J43" s="36">
        <f t="shared" si="4"/>
        <v>55</v>
      </c>
      <c r="K43" s="36">
        <f t="shared" si="4"/>
        <v>156</v>
      </c>
      <c r="L43" s="36">
        <f t="shared" si="4"/>
        <v>33</v>
      </c>
      <c r="M43" s="36">
        <f t="shared" si="4"/>
        <v>52</v>
      </c>
      <c r="N43" s="36">
        <f t="shared" si="4"/>
        <v>65</v>
      </c>
      <c r="O43" s="37">
        <f t="shared" si="4"/>
        <v>181</v>
      </c>
      <c r="P43" s="36">
        <f t="shared" si="4"/>
        <v>37</v>
      </c>
      <c r="Q43" s="36">
        <f t="shared" si="4"/>
        <v>64</v>
      </c>
      <c r="R43" s="38">
        <f t="shared" si="4"/>
        <v>75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/>
      <c r="D45" s="160"/>
      <c r="E45" s="161"/>
      <c r="F45" s="55"/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71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8</v>
      </c>
      <c r="B47" s="99" t="str">
        <f t="shared" ref="B47:B61" si="6">B25</f>
        <v>Bobby Lakey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29</v>
      </c>
      <c r="P47" s="101">
        <f>SUM(D3,H3,L3,P3,D25,H25,L25,P25,D47,H47,L47)</f>
        <v>7</v>
      </c>
      <c r="Q47" s="101">
        <f>SUM(E3,I3,M3,Q3,E25,I25,M25,Q25,E47,I47,M47)</f>
        <v>7</v>
      </c>
      <c r="R47" s="102">
        <f>SUM(F3,J3,N3,R3,F25,J25,N25,R25,F47,J47,N47)</f>
        <v>44</v>
      </c>
      <c r="S47" s="97">
        <f>IF(O47=0,0,AVERAGE(P47/O47))</f>
        <v>0.2413793103448276</v>
      </c>
      <c r="U47" s="49" t="str">
        <f t="shared" ref="U47:U61" si="7">A47</f>
        <v>8</v>
      </c>
      <c r="V47" s="99" t="str">
        <f>B3</f>
        <v>Bobby Lakey</v>
      </c>
      <c r="W47" s="65">
        <f>R47</f>
        <v>44</v>
      </c>
      <c r="X47" s="65">
        <f t="shared" ref="X47:X61" si="8">IF(W47=0,"N/A",W47)</f>
        <v>44</v>
      </c>
      <c r="Y47" s="66">
        <f>S47</f>
        <v>0.2413793103448276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5.5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8</v>
      </c>
      <c r="AD47" s="128">
        <f>(S47*O47)/(O47+MAX(summary!$Q$2-O47,0))</f>
        <v>0.2413793103448276</v>
      </c>
    </row>
    <row r="48" spans="1:30" x14ac:dyDescent="0.25">
      <c r="A48" s="96" t="str">
        <f t="shared" si="5"/>
        <v>10</v>
      </c>
      <c r="B48" s="99" t="str">
        <f t="shared" si="6"/>
        <v>Chris Piper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103">
        <f t="shared" ref="O48:O61" si="10">SUM(C4,G4,K4,O4,C26,G26,K26,O26,C48,G48,K48)</f>
        <v>19</v>
      </c>
      <c r="P48" s="62">
        <f t="shared" ref="P48:P61" si="11">SUM(D4,H4,L4,P4,D26,H26,L26,P26,D48,H48,L48)</f>
        <v>6</v>
      </c>
      <c r="Q48" s="62">
        <f t="shared" ref="Q48:Q61" si="12">SUM(E4,I4,M4,Q4,E26,I26,M26,Q26,E48,I48,M48)</f>
        <v>7</v>
      </c>
      <c r="R48" s="104">
        <f t="shared" ref="R48:R61" si="13">SUM(F4,J4,N4,R4,F26,J26,N26,R26,F48,J48,N48)</f>
        <v>4</v>
      </c>
      <c r="S48" s="98">
        <f t="shared" ref="S48:S61" si="14">IF(O48=0,0,AVERAGE(P48/O48))</f>
        <v>0.31578947368421051</v>
      </c>
      <c r="U48" s="49" t="str">
        <f t="shared" si="7"/>
        <v>10</v>
      </c>
      <c r="V48" s="99" t="str">
        <f t="shared" ref="V48:V61" si="15">B4</f>
        <v>Chris Piper</v>
      </c>
      <c r="W48" s="65">
        <f t="shared" ref="W48:W61" si="16">R48</f>
        <v>4</v>
      </c>
      <c r="X48" s="65">
        <f t="shared" si="8"/>
        <v>4</v>
      </c>
      <c r="Y48" s="66">
        <f t="shared" ref="Y48:Y61" si="17">S48</f>
        <v>0.31578947368421051</v>
      </c>
      <c r="Z48" s="66" t="str">
        <f>IF($O48&gt;=summary!Q$2,"yes",CONCATENATE("Not &gt;= ",summary!Q$2))</f>
        <v>Not &gt;= 20</v>
      </c>
      <c r="AA48" s="66">
        <f>IF(AND(summary!Q$1="po/g",AC48&gt;0),W48/AC48,IF(AND(summary!Q$1="po/g",AC48=0),0,W48))</f>
        <v>0.5714285714285714</v>
      </c>
      <c r="AB48" s="66" t="str">
        <f>IF(AC48&gt;=summary!Q$3,"yes",CONCATENATE("Not &gt;= ",summary!Q$3))</f>
        <v>yes</v>
      </c>
      <c r="AC48" s="65">
        <f t="shared" si="9"/>
        <v>7</v>
      </c>
      <c r="AD48" s="128">
        <f>(S48*O48)/(O48+MAX(summary!$Q$2-O48,0))</f>
        <v>0.3</v>
      </c>
    </row>
    <row r="49" spans="1:30" x14ac:dyDescent="0.25">
      <c r="A49" s="96" t="str">
        <f t="shared" si="5"/>
        <v>4</v>
      </c>
      <c r="B49" s="99" t="str">
        <f t="shared" si="6"/>
        <v>Sam McKinzie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10"/>
        <v>3</v>
      </c>
      <c r="P49" s="62">
        <f t="shared" si="11"/>
        <v>0</v>
      </c>
      <c r="Q49" s="62">
        <f t="shared" si="12"/>
        <v>0</v>
      </c>
      <c r="R49" s="104">
        <f t="shared" si="13"/>
        <v>4</v>
      </c>
      <c r="S49" s="98">
        <f t="shared" si="14"/>
        <v>0</v>
      </c>
      <c r="U49" s="49" t="str">
        <f t="shared" si="7"/>
        <v>4</v>
      </c>
      <c r="V49" s="99" t="str">
        <f t="shared" si="15"/>
        <v>Sam McKinzie</v>
      </c>
      <c r="W49" s="65">
        <f t="shared" si="16"/>
        <v>4</v>
      </c>
      <c r="X49" s="65">
        <f t="shared" si="8"/>
        <v>4</v>
      </c>
      <c r="Y49" s="66">
        <f t="shared" si="17"/>
        <v>0</v>
      </c>
      <c r="Z49" s="66" t="str">
        <f>IF($O49&gt;=summary!Q$2,"yes",CONCATENATE("Not &gt;= ",summary!Q$2))</f>
        <v>Not &gt;= 20</v>
      </c>
      <c r="AA49" s="66">
        <f>IF(AND(summary!Q$1="po/g",AC49&gt;0),W49/AC49,IF(AND(summary!Q$1="po/g",AC49=0),0,W49))</f>
        <v>1</v>
      </c>
      <c r="AB49" s="66" t="str">
        <f>IF(AC49&gt;=summary!Q$3,"yes",CONCATENATE("Not &gt;= ",summary!Q$3))</f>
        <v>yes</v>
      </c>
      <c r="AC49" s="65">
        <f t="shared" si="9"/>
        <v>4</v>
      </c>
      <c r="AD49" s="128">
        <f>(S49*O49)/(O49+MAX(summary!$Q$2-O49,0))</f>
        <v>0</v>
      </c>
    </row>
    <row r="50" spans="1:30" x14ac:dyDescent="0.25">
      <c r="A50" s="96" t="str">
        <f t="shared" si="5"/>
        <v>9</v>
      </c>
      <c r="B50" s="99" t="str">
        <f t="shared" si="6"/>
        <v>Chelsea White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103">
        <f t="shared" si="10"/>
        <v>6</v>
      </c>
      <c r="P50" s="62">
        <f t="shared" si="11"/>
        <v>0</v>
      </c>
      <c r="Q50" s="62">
        <f t="shared" si="12"/>
        <v>4</v>
      </c>
      <c r="R50" s="104">
        <f t="shared" si="13"/>
        <v>2</v>
      </c>
      <c r="S50" s="98">
        <f t="shared" si="14"/>
        <v>0</v>
      </c>
      <c r="U50" s="49" t="str">
        <f t="shared" si="7"/>
        <v>9</v>
      </c>
      <c r="V50" s="99" t="str">
        <f t="shared" si="15"/>
        <v>Chelsea White</v>
      </c>
      <c r="W50" s="65">
        <f t="shared" si="16"/>
        <v>2</v>
      </c>
      <c r="X50" s="65">
        <f t="shared" si="8"/>
        <v>2</v>
      </c>
      <c r="Y50" s="66">
        <f t="shared" si="17"/>
        <v>0</v>
      </c>
      <c r="Z50" s="66" t="str">
        <f>IF($O50&gt;=summary!Q$2,"yes",CONCATENATE("Not &gt;= ",summary!Q$2))</f>
        <v>Not &gt;= 20</v>
      </c>
      <c r="AA50" s="66">
        <f>IF(AND(summary!Q$1="po/g",AC50&gt;0),W50/AC50,IF(AND(summary!Q$1="po/g",AC50=0),0,W50))</f>
        <v>0.5</v>
      </c>
      <c r="AB50" s="66" t="str">
        <f>IF(AC50&gt;=summary!Q$3,"yes",CONCATENATE("Not &gt;= ",summary!Q$3))</f>
        <v>yes</v>
      </c>
      <c r="AC50" s="65">
        <f t="shared" si="9"/>
        <v>4</v>
      </c>
      <c r="AD50" s="128">
        <f>(S50*O50)/(O50+MAX(summary!$Q$2-O50,0))</f>
        <v>0</v>
      </c>
    </row>
    <row r="51" spans="1:30" x14ac:dyDescent="0.25">
      <c r="A51" s="96" t="str">
        <f t="shared" si="5"/>
        <v>18</v>
      </c>
      <c r="B51" s="99" t="str">
        <f t="shared" si="6"/>
        <v>Glen Permar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10"/>
        <v>29</v>
      </c>
      <c r="P51" s="62">
        <f t="shared" si="11"/>
        <v>8</v>
      </c>
      <c r="Q51" s="62">
        <f t="shared" si="12"/>
        <v>10</v>
      </c>
      <c r="R51" s="104">
        <f t="shared" si="13"/>
        <v>11</v>
      </c>
      <c r="S51" s="98">
        <f t="shared" si="14"/>
        <v>0.27586206896551724</v>
      </c>
      <c r="U51" s="49" t="str">
        <f t="shared" si="7"/>
        <v>18</v>
      </c>
      <c r="V51" s="99" t="str">
        <f t="shared" si="15"/>
        <v>Glen Permar</v>
      </c>
      <c r="W51" s="65">
        <f t="shared" si="16"/>
        <v>11</v>
      </c>
      <c r="X51" s="65">
        <f t="shared" si="8"/>
        <v>11</v>
      </c>
      <c r="Y51" s="66">
        <f t="shared" si="17"/>
        <v>0.27586206896551724</v>
      </c>
      <c r="Z51" s="66" t="str">
        <f>IF($O51&gt;=summary!Q$2,"yes",CONCATENATE("Not &gt;= ",summary!Q$2))</f>
        <v>yes</v>
      </c>
      <c r="AA51" s="66">
        <f>IF(AND(summary!Q$1="po/g",AC51&gt;0),W51/AC51,IF(AND(summary!Q$1="po/g",AC51=0),0,W51))</f>
        <v>1.375</v>
      </c>
      <c r="AB51" s="66" t="str">
        <f>IF(AC51&gt;=summary!Q$3,"yes",CONCATENATE("Not &gt;= ",summary!Q$3))</f>
        <v>yes</v>
      </c>
      <c r="AC51" s="65">
        <f t="shared" si="9"/>
        <v>8</v>
      </c>
      <c r="AD51" s="128">
        <f>(S51*O51)/(O51+MAX(summary!$Q$2-O51,0))</f>
        <v>0.27586206896551724</v>
      </c>
    </row>
    <row r="52" spans="1:30" x14ac:dyDescent="0.25">
      <c r="A52" s="96" t="str">
        <f t="shared" si="5"/>
        <v>5</v>
      </c>
      <c r="B52" s="99" t="str">
        <f t="shared" si="6"/>
        <v>Drew Burnet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10"/>
        <v>30</v>
      </c>
      <c r="P52" s="62">
        <f t="shared" si="11"/>
        <v>6</v>
      </c>
      <c r="Q52" s="62">
        <f t="shared" si="12"/>
        <v>11</v>
      </c>
      <c r="R52" s="104">
        <f t="shared" si="13"/>
        <v>5</v>
      </c>
      <c r="S52" s="98">
        <f t="shared" si="14"/>
        <v>0.2</v>
      </c>
      <c r="U52" s="49" t="str">
        <f t="shared" si="7"/>
        <v>5</v>
      </c>
      <c r="V52" s="99" t="str">
        <f t="shared" si="15"/>
        <v>Drew Burnet</v>
      </c>
      <c r="W52" s="65">
        <f t="shared" si="16"/>
        <v>5</v>
      </c>
      <c r="X52" s="65">
        <f t="shared" si="8"/>
        <v>5</v>
      </c>
      <c r="Y52" s="66">
        <f t="shared" si="17"/>
        <v>0.2</v>
      </c>
      <c r="Z52" s="66" t="str">
        <f>IF($O52&gt;=summary!Q$2,"yes",CONCATENATE("Not &gt;= ",summary!Q$2))</f>
        <v>yes</v>
      </c>
      <c r="AA52" s="66">
        <f>IF(AND(summary!Q$1="po/g",AC52&gt;0),W52/AC52,IF(AND(summary!Q$1="po/g",AC52=0),0,W52))</f>
        <v>0.625</v>
      </c>
      <c r="AB52" s="66" t="str">
        <f>IF(AC52&gt;=summary!Q$3,"yes",CONCATENATE("Not &gt;= ",summary!Q$3))</f>
        <v>yes</v>
      </c>
      <c r="AC52" s="65">
        <f t="shared" si="9"/>
        <v>8</v>
      </c>
      <c r="AD52" s="128">
        <f>(S52*O52)/(O52+MAX(summary!$Q$2-O52,0))</f>
        <v>0.2</v>
      </c>
    </row>
    <row r="53" spans="1:30" x14ac:dyDescent="0.25">
      <c r="A53" s="96" t="str">
        <f t="shared" si="5"/>
        <v>17</v>
      </c>
      <c r="B53" s="99" t="str">
        <f t="shared" si="6"/>
        <v>Elaine Rooney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103">
        <f t="shared" si="10"/>
        <v>5</v>
      </c>
      <c r="P53" s="62">
        <f t="shared" si="11"/>
        <v>0</v>
      </c>
      <c r="Q53" s="62">
        <f t="shared" si="12"/>
        <v>3</v>
      </c>
      <c r="R53" s="104">
        <f t="shared" si="13"/>
        <v>1</v>
      </c>
      <c r="S53" s="98">
        <f t="shared" si="14"/>
        <v>0</v>
      </c>
      <c r="U53" s="49" t="str">
        <f t="shared" si="7"/>
        <v>17</v>
      </c>
      <c r="V53" s="99" t="str">
        <f t="shared" si="15"/>
        <v>Elaine Rooney</v>
      </c>
      <c r="W53" s="65">
        <f t="shared" si="16"/>
        <v>1</v>
      </c>
      <c r="X53" s="65">
        <f t="shared" si="8"/>
        <v>1</v>
      </c>
      <c r="Y53" s="66">
        <f t="shared" si="17"/>
        <v>0</v>
      </c>
      <c r="Z53" s="66" t="str">
        <f>IF($O53&gt;=summary!Q$2,"yes",CONCATENATE("Not &gt;= ",summary!Q$2))</f>
        <v>Not &gt;= 20</v>
      </c>
      <c r="AA53" s="66">
        <f>IF(AND(summary!Q$1="po/g",AC53&gt;0),W53/AC53,IF(AND(summary!Q$1="po/g",AC53=0),0,W53))</f>
        <v>0.33333333333333331</v>
      </c>
      <c r="AB53" s="66" t="str">
        <f>IF(AC53&gt;=summary!Q$3,"yes",CONCATENATE("Not &gt;= ",summary!Q$3))</f>
        <v>Not &gt;= 4</v>
      </c>
      <c r="AC53" s="65">
        <f t="shared" si="9"/>
        <v>3</v>
      </c>
      <c r="AD53" s="128">
        <f>(S53*O53)/(O53+MAX(summary!$Q$2-O53,0))</f>
        <v>0</v>
      </c>
    </row>
    <row r="54" spans="1:30" x14ac:dyDescent="0.25">
      <c r="A54" s="96" t="str">
        <f t="shared" si="5"/>
        <v>16</v>
      </c>
      <c r="B54" s="99" t="str">
        <f t="shared" si="6"/>
        <v>Shaun Keen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103">
        <f t="shared" si="10"/>
        <v>22</v>
      </c>
      <c r="P54" s="62">
        <f t="shared" si="11"/>
        <v>2</v>
      </c>
      <c r="Q54" s="62">
        <f t="shared" si="12"/>
        <v>9</v>
      </c>
      <c r="R54" s="104">
        <f t="shared" si="13"/>
        <v>0</v>
      </c>
      <c r="S54" s="98">
        <f t="shared" si="14"/>
        <v>9.0909090909090912E-2</v>
      </c>
      <c r="U54" s="49" t="str">
        <f t="shared" si="7"/>
        <v>16</v>
      </c>
      <c r="V54" s="99" t="str">
        <f t="shared" si="15"/>
        <v>Shaun Keen</v>
      </c>
      <c r="W54" s="65">
        <f t="shared" si="16"/>
        <v>0</v>
      </c>
      <c r="X54" s="65" t="str">
        <f t="shared" si="8"/>
        <v>N/A</v>
      </c>
      <c r="Y54" s="66">
        <f t="shared" si="17"/>
        <v>9.0909090909090912E-2</v>
      </c>
      <c r="Z54" s="66" t="str">
        <f>IF($O54&gt;=summary!Q$2,"yes",CONCATENATE("Not &gt;= ",summary!Q$2))</f>
        <v>yes</v>
      </c>
      <c r="AA54" s="66">
        <f>IF(AND(summary!Q$1="po/g",AC54&gt;0),W54/AC54,IF(AND(summary!Q$1="po/g",AC54=0),0,W54))</f>
        <v>0</v>
      </c>
      <c r="AB54" s="66" t="str">
        <f>IF(AC54&gt;=summary!Q$3,"yes",CONCATENATE("Not &gt;= ",summary!Q$3))</f>
        <v>yes</v>
      </c>
      <c r="AC54" s="65">
        <f t="shared" si="9"/>
        <v>8</v>
      </c>
      <c r="AD54" s="128">
        <f>(S54*O54)/(O54+MAX(summary!$Q$2-O54,0))</f>
        <v>9.0909090909090912E-2</v>
      </c>
    </row>
    <row r="55" spans="1:30" x14ac:dyDescent="0.25">
      <c r="A55" s="96" t="str">
        <f t="shared" si="5"/>
        <v>7</v>
      </c>
      <c r="B55" s="99" t="str">
        <f t="shared" si="6"/>
        <v>Julie Johnson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0"/>
        <v>2</v>
      </c>
      <c r="P55" s="62">
        <f t="shared" si="11"/>
        <v>0</v>
      </c>
      <c r="Q55" s="62">
        <f t="shared" si="12"/>
        <v>2</v>
      </c>
      <c r="R55" s="104">
        <f t="shared" si="13"/>
        <v>0</v>
      </c>
      <c r="S55" s="98">
        <f t="shared" si="14"/>
        <v>0</v>
      </c>
      <c r="U55" s="49" t="str">
        <f t="shared" si="7"/>
        <v>7</v>
      </c>
      <c r="V55" s="99" t="str">
        <f t="shared" si="15"/>
        <v>Julie Johnson</v>
      </c>
      <c r="W55" s="65">
        <f t="shared" si="16"/>
        <v>0</v>
      </c>
      <c r="X55" s="65" t="str">
        <f t="shared" si="8"/>
        <v>N/A</v>
      </c>
      <c r="Y55" s="66">
        <f t="shared" si="17"/>
        <v>0</v>
      </c>
      <c r="Z55" s="66" t="str">
        <f>IF($O55&gt;=summary!Q$2,"yes",CONCATENATE("Not &gt;= ",summary!Q$2))</f>
        <v>Not &gt;= 20</v>
      </c>
      <c r="AA55" s="66">
        <f>IF(AND(summary!Q$1="po/g",AC55&gt;0),W55/AC55,IF(AND(summary!Q$1="po/g",AC55=0),0,W55))</f>
        <v>0</v>
      </c>
      <c r="AB55" s="66" t="str">
        <f>IF(AC55&gt;=summary!Q$3,"yes",CONCATENATE("Not &gt;= ",summary!Q$3))</f>
        <v>Not &gt;= 4</v>
      </c>
      <c r="AC55" s="65">
        <f t="shared" si="9"/>
        <v>2</v>
      </c>
      <c r="AD55" s="128">
        <f>(S55*O55)/(O55+MAX(summary!$Q$2-O55,0))</f>
        <v>0</v>
      </c>
    </row>
    <row r="56" spans="1:30" x14ac:dyDescent="0.25">
      <c r="A56" s="96" t="str">
        <f t="shared" si="5"/>
        <v>2</v>
      </c>
      <c r="B56" s="99" t="str">
        <f t="shared" si="6"/>
        <v>Isaac Smith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0"/>
        <v>30</v>
      </c>
      <c r="P56" s="62">
        <f t="shared" si="11"/>
        <v>7</v>
      </c>
      <c r="Q56" s="62">
        <f t="shared" si="12"/>
        <v>9</v>
      </c>
      <c r="R56" s="104">
        <f t="shared" si="13"/>
        <v>3</v>
      </c>
      <c r="S56" s="98">
        <f t="shared" si="14"/>
        <v>0.23333333333333334</v>
      </c>
      <c r="U56" s="49" t="str">
        <f t="shared" si="7"/>
        <v>2</v>
      </c>
      <c r="V56" s="99" t="str">
        <f t="shared" si="15"/>
        <v>Isaac Smith</v>
      </c>
      <c r="W56" s="65">
        <f t="shared" si="16"/>
        <v>3</v>
      </c>
      <c r="X56" s="65">
        <f t="shared" si="8"/>
        <v>3</v>
      </c>
      <c r="Y56" s="66">
        <f t="shared" si="17"/>
        <v>0.23333333333333334</v>
      </c>
      <c r="Z56" s="66" t="str">
        <f>IF($O56&gt;=summary!Q$2,"yes",CONCATENATE("Not &gt;= ",summary!Q$2))</f>
        <v>yes</v>
      </c>
      <c r="AA56" s="66">
        <f>IF(AND(summary!Q$1="po/g",AC56&gt;0),W56/AC56,IF(AND(summary!Q$1="po/g",AC56=0),0,W56))</f>
        <v>0.375</v>
      </c>
      <c r="AB56" s="66" t="str">
        <f>IF(AC56&gt;=summary!Q$3,"yes",CONCATENATE("Not &gt;= ",summary!Q$3))</f>
        <v>yes</v>
      </c>
      <c r="AC56" s="65">
        <f t="shared" si="9"/>
        <v>8</v>
      </c>
      <c r="AD56" s="128">
        <f>(S56*O56)/(O56+MAX(summary!$Q$2-O56,0))</f>
        <v>0.23333333333333334</v>
      </c>
    </row>
    <row r="57" spans="1:30" x14ac:dyDescent="0.25">
      <c r="A57" s="96" t="str">
        <f t="shared" si="5"/>
        <v>15</v>
      </c>
      <c r="B57" s="99" t="str">
        <f t="shared" si="6"/>
        <v>Preston Brown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0"/>
        <v>6</v>
      </c>
      <c r="P57" s="62">
        <f t="shared" si="11"/>
        <v>1</v>
      </c>
      <c r="Q57" s="62">
        <f t="shared" si="12"/>
        <v>2</v>
      </c>
      <c r="R57" s="104">
        <f t="shared" si="13"/>
        <v>1</v>
      </c>
      <c r="S57" s="98">
        <f t="shared" si="14"/>
        <v>0.16666666666666666</v>
      </c>
      <c r="U57" s="49" t="str">
        <f t="shared" si="7"/>
        <v>15</v>
      </c>
      <c r="V57" s="99" t="str">
        <f t="shared" si="15"/>
        <v>Preston Brown</v>
      </c>
      <c r="W57" s="65">
        <f t="shared" si="16"/>
        <v>1</v>
      </c>
      <c r="X57" s="65">
        <f t="shared" si="8"/>
        <v>1</v>
      </c>
      <c r="Y57" s="66">
        <f t="shared" si="17"/>
        <v>0.16666666666666666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0.14285714285714285</v>
      </c>
      <c r="AB57" s="66" t="str">
        <f>IF(AC57&gt;=summary!Q$3,"yes",CONCATENATE("Not &gt;= ",summary!Q$3))</f>
        <v>yes</v>
      </c>
      <c r="AC57" s="65">
        <f t="shared" si="9"/>
        <v>7</v>
      </c>
      <c r="AD57" s="128">
        <f>(S57*O57)/(O57+MAX(summary!$Q$2-O57,0))</f>
        <v>0.05</v>
      </c>
    </row>
    <row r="58" spans="1:30" x14ac:dyDescent="0.25">
      <c r="A58" s="96">
        <f t="shared" si="5"/>
        <v>0</v>
      </c>
      <c r="B58" s="99">
        <f t="shared" si="6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0"/>
        <v>0</v>
      </c>
      <c r="P58" s="106">
        <f t="shared" si="11"/>
        <v>0</v>
      </c>
      <c r="Q58" s="106">
        <f t="shared" si="12"/>
        <v>0</v>
      </c>
      <c r="R58" s="107">
        <f t="shared" si="13"/>
        <v>0</v>
      </c>
      <c r="S58" s="98">
        <f t="shared" si="14"/>
        <v>0</v>
      </c>
      <c r="U58" s="49">
        <f t="shared" si="7"/>
        <v>0</v>
      </c>
      <c r="V58" s="99">
        <f t="shared" si="15"/>
        <v>0</v>
      </c>
      <c r="W58" s="65">
        <f t="shared" si="16"/>
        <v>0</v>
      </c>
      <c r="X58" s="65" t="str">
        <f t="shared" si="8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0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Graham Matthenia</v>
      </c>
      <c r="C63" s="71"/>
      <c r="D63" s="72"/>
      <c r="E63" s="72"/>
      <c r="F63" s="73"/>
      <c r="G63" s="71"/>
      <c r="H63" s="72"/>
      <c r="I63" s="72"/>
      <c r="J63" s="73"/>
      <c r="K63" s="71"/>
      <c r="L63" s="72"/>
      <c r="M63" s="72"/>
      <c r="N63" s="73"/>
      <c r="O63" s="25">
        <f t="shared" ref="O63:Q64" si="18">SUM(C18,G18,K18,O18,C40,G40,K40,O40,C63,G63,K63)</f>
        <v>181</v>
      </c>
      <c r="P63" s="25">
        <f t="shared" si="18"/>
        <v>37</v>
      </c>
      <c r="Q63" s="25">
        <f t="shared" si="18"/>
        <v>64</v>
      </c>
      <c r="R63" s="27"/>
      <c r="S63" s="74">
        <f>SUM(Q63/O63)</f>
        <v>0.35359116022099446</v>
      </c>
      <c r="V63" s="62" t="s">
        <v>23</v>
      </c>
      <c r="W63" s="65">
        <f>SUM(W47:W61)</f>
        <v>75</v>
      </c>
      <c r="X63" s="65">
        <f>SUM(X47:X61)</f>
        <v>75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>
        <f>B41</f>
        <v>0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 t="shared" si="18"/>
        <v>0</v>
      </c>
      <c r="P64" s="25">
        <f t="shared" si="18"/>
        <v>0</v>
      </c>
      <c r="Q64" s="25">
        <f t="shared" si="18"/>
        <v>0</v>
      </c>
      <c r="R64" s="27"/>
      <c r="S64" s="74" t="e">
        <f>SUM(Q64/O64)</f>
        <v>#DIV/0!</v>
      </c>
      <c r="V64" s="75" t="s">
        <v>24</v>
      </c>
      <c r="W64" s="69"/>
      <c r="X64" s="69"/>
      <c r="Y64" s="76">
        <f>MAX(Y47:Y61)</f>
        <v>0.31578947368421051</v>
      </c>
      <c r="Z64" s="76"/>
      <c r="AA64" s="76">
        <f>MAX(AA47:AA61)</f>
        <v>5.5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9">SUM(C47:C61)</f>
        <v>0</v>
      </c>
      <c r="D65" s="35">
        <f t="shared" si="19"/>
        <v>0</v>
      </c>
      <c r="E65" s="35">
        <f t="shared" si="19"/>
        <v>0</v>
      </c>
      <c r="F65" s="35">
        <f t="shared" si="19"/>
        <v>0</v>
      </c>
      <c r="G65" s="35">
        <f t="shared" si="19"/>
        <v>0</v>
      </c>
      <c r="H65" s="35">
        <f t="shared" si="19"/>
        <v>0</v>
      </c>
      <c r="I65" s="35">
        <f t="shared" si="19"/>
        <v>0</v>
      </c>
      <c r="J65" s="35">
        <f t="shared" si="19"/>
        <v>0</v>
      </c>
      <c r="K65" s="35">
        <f t="shared" si="19"/>
        <v>0</v>
      </c>
      <c r="L65" s="35">
        <f t="shared" si="19"/>
        <v>0</v>
      </c>
      <c r="M65" s="35">
        <f t="shared" si="19"/>
        <v>0</v>
      </c>
      <c r="N65" s="35">
        <f t="shared" si="19"/>
        <v>0</v>
      </c>
      <c r="O65" s="67">
        <f t="shared" si="19"/>
        <v>181</v>
      </c>
      <c r="P65" s="81">
        <f>SUM(P46:P61)</f>
        <v>37</v>
      </c>
      <c r="Q65" s="81">
        <f>SUM(Q46:Q61)</f>
        <v>64</v>
      </c>
      <c r="R65" s="81">
        <f>SUM(R46:R61)</f>
        <v>75</v>
      </c>
      <c r="S65" s="82">
        <f>AVERAGE(P65/O65)</f>
        <v>0.20441988950276244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181</v>
      </c>
      <c r="D66" s="35">
        <f>SUM(P43,D65)</f>
        <v>37</v>
      </c>
      <c r="E66" s="35">
        <f>SUM(Q43,E65)</f>
        <v>64</v>
      </c>
      <c r="F66" s="35">
        <f>SUM(R43,F65)</f>
        <v>75</v>
      </c>
      <c r="G66" s="35">
        <f t="shared" ref="G66:M66" si="20">SUM(C66,G65)</f>
        <v>181</v>
      </c>
      <c r="H66" s="35">
        <f t="shared" si="20"/>
        <v>37</v>
      </c>
      <c r="I66" s="35">
        <f t="shared" si="20"/>
        <v>64</v>
      </c>
      <c r="J66" s="35">
        <f t="shared" si="20"/>
        <v>75</v>
      </c>
      <c r="K66" s="35">
        <f t="shared" si="20"/>
        <v>181</v>
      </c>
      <c r="L66" s="35">
        <f t="shared" si="20"/>
        <v>37</v>
      </c>
      <c r="M66" s="35">
        <f t="shared" si="20"/>
        <v>64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0.68376068376068377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1.6619718309859155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8</v>
      </c>
      <c r="E69" s="86" t="s">
        <v>32</v>
      </c>
      <c r="V69" s="90" t="s">
        <v>29</v>
      </c>
      <c r="W69" s="68" t="str">
        <f>B63</f>
        <v>Graham Matthenia</v>
      </c>
      <c r="X69" s="92">
        <f>1-Q63/O63</f>
        <v>0.64640883977900554</v>
      </c>
      <c r="Y69" s="69" t="str">
        <f>IF(O63&gt;=summary!Q$4,"yes",CONCATENATE("Not &gt;= ",summary!Q$4))</f>
        <v>yes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>
        <f>B64</f>
        <v>0</v>
      </c>
      <c r="X70" s="95" t="e">
        <f>1-Q64/O64</f>
        <v>#DIV/0!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O1:Q1"/>
    <mergeCell ref="C1:E1"/>
    <mergeCell ref="G1:I1"/>
    <mergeCell ref="K1:M1"/>
    <mergeCell ref="V67:X67"/>
    <mergeCell ref="C45:E45"/>
    <mergeCell ref="G45:I45"/>
    <mergeCell ref="K45:M45"/>
    <mergeCell ref="K23:M23"/>
    <mergeCell ref="C23:E23"/>
    <mergeCell ref="G23:I23"/>
    <mergeCell ref="O23:Q23"/>
  </mergeCells>
  <phoneticPr fontId="0" type="noConversion"/>
  <conditionalFormatting sqref="Y47:Z62">
    <cfRule type="cellIs" dxfId="13" priority="1" stopIfTrue="1" operator="equal">
      <formula>$Y$64</formula>
    </cfRule>
  </conditionalFormatting>
  <conditionalFormatting sqref="AA47:AB62">
    <cfRule type="cellIs" dxfId="12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72F6-B050-4FD0-8501-5CDF31DB773F}">
  <sheetPr codeName="Sheet26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9" t="s">
        <v>57</v>
      </c>
      <c r="D1" s="160"/>
      <c r="E1" s="161"/>
      <c r="F1" s="4">
        <v>14</v>
      </c>
      <c r="G1" s="159" t="s">
        <v>52</v>
      </c>
      <c r="H1" s="160"/>
      <c r="I1" s="161"/>
      <c r="J1" s="4">
        <v>10</v>
      </c>
      <c r="K1" s="159" t="s">
        <v>266</v>
      </c>
      <c r="L1" s="160"/>
      <c r="M1" s="161"/>
      <c r="N1" s="4">
        <v>8</v>
      </c>
      <c r="O1" s="159" t="s">
        <v>249</v>
      </c>
      <c r="P1" s="160"/>
      <c r="Q1" s="161"/>
      <c r="R1" s="4">
        <v>18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96" t="s">
        <v>119</v>
      </c>
      <c r="B3" s="99" t="s">
        <v>85</v>
      </c>
      <c r="C3" s="12">
        <v>4</v>
      </c>
      <c r="D3" s="13">
        <v>2</v>
      </c>
      <c r="E3" s="13">
        <v>1</v>
      </c>
      <c r="F3" s="14">
        <v>0</v>
      </c>
      <c r="G3" s="12">
        <v>4</v>
      </c>
      <c r="H3" s="13">
        <v>0</v>
      </c>
      <c r="I3" s="13">
        <v>1</v>
      </c>
      <c r="J3" s="14">
        <v>2</v>
      </c>
      <c r="K3" s="140">
        <v>4</v>
      </c>
      <c r="L3" s="141">
        <v>4</v>
      </c>
      <c r="M3" s="141">
        <v>0</v>
      </c>
      <c r="N3" s="142">
        <v>1</v>
      </c>
      <c r="O3" s="140">
        <v>4</v>
      </c>
      <c r="P3" s="141">
        <v>0</v>
      </c>
      <c r="Q3" s="141">
        <v>3</v>
      </c>
      <c r="R3" s="142">
        <v>0</v>
      </c>
      <c r="S3" s="17"/>
    </row>
    <row r="4" spans="1:19" x14ac:dyDescent="0.25">
      <c r="A4" s="96" t="s">
        <v>169</v>
      </c>
      <c r="B4" s="99" t="s">
        <v>243</v>
      </c>
      <c r="C4" s="12">
        <v>4</v>
      </c>
      <c r="D4" s="13">
        <v>1</v>
      </c>
      <c r="E4" s="13">
        <v>1</v>
      </c>
      <c r="F4" s="14">
        <v>2</v>
      </c>
      <c r="G4" s="12">
        <v>4</v>
      </c>
      <c r="H4" s="13">
        <v>1</v>
      </c>
      <c r="I4" s="13">
        <v>3</v>
      </c>
      <c r="J4" s="14">
        <v>4</v>
      </c>
      <c r="K4" s="140">
        <v>5</v>
      </c>
      <c r="L4" s="141">
        <v>1</v>
      </c>
      <c r="M4" s="141">
        <v>1</v>
      </c>
      <c r="N4" s="142">
        <v>3</v>
      </c>
      <c r="O4" s="140">
        <v>2</v>
      </c>
      <c r="P4" s="141">
        <v>0</v>
      </c>
      <c r="Q4" s="141">
        <v>1</v>
      </c>
      <c r="R4" s="142">
        <v>0</v>
      </c>
      <c r="S4" s="17"/>
    </row>
    <row r="5" spans="1:19" x14ac:dyDescent="0.25">
      <c r="A5" s="96" t="s">
        <v>134</v>
      </c>
      <c r="B5" s="155" t="s">
        <v>292</v>
      </c>
      <c r="C5" s="12">
        <v>0</v>
      </c>
      <c r="D5" s="13">
        <v>0</v>
      </c>
      <c r="E5" s="13">
        <v>0</v>
      </c>
      <c r="F5" s="14">
        <v>0</v>
      </c>
      <c r="G5" s="12"/>
      <c r="H5" s="13"/>
      <c r="I5" s="13"/>
      <c r="J5" s="14"/>
      <c r="K5" s="140"/>
      <c r="L5" s="141"/>
      <c r="M5" s="141"/>
      <c r="N5" s="142"/>
      <c r="O5" s="140">
        <v>1</v>
      </c>
      <c r="P5" s="141">
        <v>0</v>
      </c>
      <c r="Q5" s="141">
        <v>1</v>
      </c>
      <c r="R5" s="142">
        <v>0</v>
      </c>
      <c r="S5" s="17"/>
    </row>
    <row r="6" spans="1:19" x14ac:dyDescent="0.25">
      <c r="A6" s="96" t="s">
        <v>135</v>
      </c>
      <c r="B6" s="99" t="s">
        <v>244</v>
      </c>
      <c r="C6" s="12">
        <v>4</v>
      </c>
      <c r="D6" s="13">
        <v>0</v>
      </c>
      <c r="E6" s="13">
        <v>1</v>
      </c>
      <c r="F6" s="14">
        <v>0</v>
      </c>
      <c r="G6" s="12">
        <v>4</v>
      </c>
      <c r="H6" s="13">
        <v>1</v>
      </c>
      <c r="I6" s="13">
        <v>0</v>
      </c>
      <c r="J6" s="14">
        <v>0</v>
      </c>
      <c r="K6" s="140"/>
      <c r="L6" s="141"/>
      <c r="M6" s="141"/>
      <c r="N6" s="142"/>
      <c r="O6" s="140">
        <v>2</v>
      </c>
      <c r="P6" s="141">
        <v>0</v>
      </c>
      <c r="Q6" s="141">
        <v>0</v>
      </c>
      <c r="R6" s="142">
        <v>1</v>
      </c>
      <c r="S6" s="17" t="s">
        <v>8</v>
      </c>
    </row>
    <row r="7" spans="1:19" x14ac:dyDescent="0.25">
      <c r="A7" s="96" t="s">
        <v>127</v>
      </c>
      <c r="B7" s="99" t="s">
        <v>245</v>
      </c>
      <c r="C7" s="12">
        <v>3</v>
      </c>
      <c r="D7" s="13">
        <v>2</v>
      </c>
      <c r="E7" s="13">
        <v>1</v>
      </c>
      <c r="F7" s="14">
        <v>0</v>
      </c>
      <c r="G7" s="12">
        <v>4</v>
      </c>
      <c r="H7" s="13">
        <v>1</v>
      </c>
      <c r="I7" s="13">
        <v>1</v>
      </c>
      <c r="J7" s="14">
        <v>2</v>
      </c>
      <c r="K7" s="140">
        <v>4</v>
      </c>
      <c r="L7" s="141">
        <v>0</v>
      </c>
      <c r="M7" s="141">
        <v>3</v>
      </c>
      <c r="N7" s="142">
        <v>0</v>
      </c>
      <c r="O7" s="140">
        <v>2</v>
      </c>
      <c r="P7" s="141">
        <v>0</v>
      </c>
      <c r="Q7" s="141">
        <v>2</v>
      </c>
      <c r="R7" s="142">
        <v>1</v>
      </c>
      <c r="S7" s="17"/>
    </row>
    <row r="8" spans="1:19" x14ac:dyDescent="0.25">
      <c r="A8" s="96" t="s">
        <v>122</v>
      </c>
      <c r="B8" s="155" t="s">
        <v>291</v>
      </c>
      <c r="C8" s="12">
        <v>1</v>
      </c>
      <c r="D8" s="13">
        <v>0</v>
      </c>
      <c r="E8" s="13">
        <v>1</v>
      </c>
      <c r="F8" s="14">
        <v>0</v>
      </c>
      <c r="G8" s="12"/>
      <c r="H8" s="13"/>
      <c r="I8" s="13"/>
      <c r="J8" s="14"/>
      <c r="K8" s="140"/>
      <c r="L8" s="141"/>
      <c r="M8" s="141"/>
      <c r="N8" s="142"/>
      <c r="O8" s="140">
        <v>1</v>
      </c>
      <c r="P8" s="141">
        <v>0</v>
      </c>
      <c r="Q8" s="141">
        <v>1</v>
      </c>
      <c r="R8" s="142">
        <v>0</v>
      </c>
      <c r="S8" s="17"/>
    </row>
    <row r="9" spans="1:19" x14ac:dyDescent="0.25">
      <c r="A9" s="96" t="s">
        <v>129</v>
      </c>
      <c r="B9" s="99" t="s">
        <v>246</v>
      </c>
      <c r="C9" s="12">
        <v>3</v>
      </c>
      <c r="D9" s="13">
        <v>1</v>
      </c>
      <c r="E9" s="13">
        <v>2</v>
      </c>
      <c r="F9" s="14">
        <v>1</v>
      </c>
      <c r="G9" s="12">
        <v>4</v>
      </c>
      <c r="H9" s="13">
        <v>2</v>
      </c>
      <c r="I9" s="13">
        <v>1</v>
      </c>
      <c r="J9" s="14">
        <v>6</v>
      </c>
      <c r="K9" s="140">
        <v>4</v>
      </c>
      <c r="L9" s="141">
        <v>1</v>
      </c>
      <c r="M9" s="141">
        <v>3</v>
      </c>
      <c r="N9" s="142">
        <v>2</v>
      </c>
      <c r="O9" s="140">
        <v>2</v>
      </c>
      <c r="P9" s="141">
        <v>2</v>
      </c>
      <c r="Q9" s="141">
        <v>0</v>
      </c>
      <c r="R9" s="142">
        <v>1</v>
      </c>
      <c r="S9" s="17"/>
    </row>
    <row r="10" spans="1:19" x14ac:dyDescent="0.25">
      <c r="A10" s="96" t="s">
        <v>151</v>
      </c>
      <c r="B10" s="99" t="s">
        <v>247</v>
      </c>
      <c r="C10" s="12">
        <v>1</v>
      </c>
      <c r="D10" s="13">
        <v>0</v>
      </c>
      <c r="E10" s="13">
        <v>1</v>
      </c>
      <c r="F10" s="14">
        <v>0</v>
      </c>
      <c r="G10" s="12"/>
      <c r="H10" s="13"/>
      <c r="I10" s="13"/>
      <c r="J10" s="14"/>
      <c r="K10" s="140">
        <v>0</v>
      </c>
      <c r="L10" s="141">
        <v>0</v>
      </c>
      <c r="M10" s="141">
        <v>0</v>
      </c>
      <c r="N10" s="142">
        <v>2</v>
      </c>
      <c r="O10" s="140">
        <v>1</v>
      </c>
      <c r="P10" s="141">
        <v>0</v>
      </c>
      <c r="Q10" s="141">
        <v>1</v>
      </c>
      <c r="R10" s="142">
        <v>0</v>
      </c>
      <c r="S10" s="17"/>
    </row>
    <row r="11" spans="1:19" x14ac:dyDescent="0.25">
      <c r="A11" s="96" t="s">
        <v>118</v>
      </c>
      <c r="B11" s="99" t="s">
        <v>248</v>
      </c>
      <c r="C11" s="12">
        <v>3</v>
      </c>
      <c r="D11" s="13">
        <v>0</v>
      </c>
      <c r="E11" s="13">
        <v>2</v>
      </c>
      <c r="F11" s="14">
        <v>0</v>
      </c>
      <c r="G11" s="12">
        <v>1</v>
      </c>
      <c r="H11" s="13">
        <v>0</v>
      </c>
      <c r="I11" s="13">
        <v>0</v>
      </c>
      <c r="J11" s="14">
        <v>0</v>
      </c>
      <c r="K11" s="12">
        <v>4</v>
      </c>
      <c r="L11" s="13">
        <v>0</v>
      </c>
      <c r="M11" s="13">
        <v>1</v>
      </c>
      <c r="N11" s="14">
        <v>0</v>
      </c>
      <c r="O11" s="12">
        <v>2</v>
      </c>
      <c r="P11" s="13">
        <v>1</v>
      </c>
      <c r="Q11" s="13">
        <v>0</v>
      </c>
      <c r="R11" s="14">
        <v>1</v>
      </c>
      <c r="S11" s="17"/>
    </row>
    <row r="12" spans="1:19" x14ac:dyDescent="0.25">
      <c r="A12" s="96" t="s">
        <v>175</v>
      </c>
      <c r="B12" s="99" t="s">
        <v>108</v>
      </c>
      <c r="C12" s="12">
        <v>1</v>
      </c>
      <c r="D12" s="13">
        <v>0</v>
      </c>
      <c r="E12" s="13">
        <v>0</v>
      </c>
      <c r="F12" s="14">
        <v>0</v>
      </c>
      <c r="G12" s="12">
        <v>3</v>
      </c>
      <c r="H12" s="13">
        <v>1</v>
      </c>
      <c r="I12" s="13">
        <v>2</v>
      </c>
      <c r="J12" s="14">
        <v>0</v>
      </c>
      <c r="K12" s="12">
        <v>4</v>
      </c>
      <c r="L12" s="13">
        <v>1</v>
      </c>
      <c r="M12" s="13">
        <v>0</v>
      </c>
      <c r="N12" s="14">
        <v>0</v>
      </c>
      <c r="O12" s="12"/>
      <c r="P12" s="13"/>
      <c r="Q12" s="13"/>
      <c r="R12" s="14"/>
      <c r="S12" s="17"/>
    </row>
    <row r="13" spans="1:19" x14ac:dyDescent="0.25">
      <c r="A13" s="96" t="s">
        <v>288</v>
      </c>
      <c r="B13" s="155" t="s">
        <v>289</v>
      </c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>
        <v>2</v>
      </c>
      <c r="P13" s="13">
        <v>0</v>
      </c>
      <c r="Q13" s="13">
        <v>0</v>
      </c>
      <c r="R13" s="14">
        <v>0</v>
      </c>
      <c r="S13" s="17"/>
    </row>
    <row r="14" spans="1:19" x14ac:dyDescent="0.25">
      <c r="A14" s="96" t="s">
        <v>145</v>
      </c>
      <c r="B14" s="99" t="s">
        <v>290</v>
      </c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>
        <v>2</v>
      </c>
      <c r="P14" s="13">
        <v>0</v>
      </c>
      <c r="Q14" s="13">
        <v>1</v>
      </c>
      <c r="R14" s="14">
        <v>0</v>
      </c>
      <c r="S14" s="17"/>
    </row>
    <row r="15" spans="1:19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18"/>
      <c r="P17" s="19"/>
      <c r="Q17" s="19"/>
      <c r="R17" s="20"/>
      <c r="S17" s="17"/>
    </row>
    <row r="18" spans="1:24" x14ac:dyDescent="0.25">
      <c r="A18" s="23" t="s">
        <v>9</v>
      </c>
      <c r="B18" s="24" t="s">
        <v>241</v>
      </c>
      <c r="C18" s="25">
        <v>24</v>
      </c>
      <c r="D18" s="26">
        <v>6</v>
      </c>
      <c r="E18" s="26">
        <v>10</v>
      </c>
      <c r="F18" s="27">
        <v>3</v>
      </c>
      <c r="G18" s="25">
        <v>24</v>
      </c>
      <c r="H18" s="26">
        <v>6</v>
      </c>
      <c r="I18" s="26">
        <v>8</v>
      </c>
      <c r="J18" s="27">
        <v>14</v>
      </c>
      <c r="K18" s="25">
        <v>25</v>
      </c>
      <c r="L18" s="26">
        <v>7</v>
      </c>
      <c r="M18" s="26">
        <v>8</v>
      </c>
      <c r="N18" s="27">
        <v>8</v>
      </c>
      <c r="O18" s="25">
        <v>15</v>
      </c>
      <c r="P18" s="26">
        <v>3</v>
      </c>
      <c r="Q18" s="26">
        <v>6</v>
      </c>
      <c r="R18" s="27">
        <v>4</v>
      </c>
      <c r="S18" s="29"/>
    </row>
    <row r="19" spans="1:24" ht="13.8" thickBot="1" x14ac:dyDescent="0.3">
      <c r="A19" s="23"/>
      <c r="B19" s="120" t="s">
        <v>293</v>
      </c>
      <c r="C19" s="30"/>
      <c r="D19" s="31"/>
      <c r="E19" s="31"/>
      <c r="F19" s="32"/>
      <c r="G19" s="30"/>
      <c r="H19" s="31"/>
      <c r="I19" s="31"/>
      <c r="J19" s="32"/>
      <c r="K19" s="30"/>
      <c r="L19" s="31"/>
      <c r="M19" s="31"/>
      <c r="N19" s="32"/>
      <c r="O19" s="30">
        <v>6</v>
      </c>
      <c r="P19" s="31">
        <v>0</v>
      </c>
      <c r="Q19" s="31">
        <v>4</v>
      </c>
      <c r="R19" s="33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24</v>
      </c>
      <c r="D20" s="35">
        <f t="shared" si="0"/>
        <v>6</v>
      </c>
      <c r="E20" s="35">
        <f t="shared" si="0"/>
        <v>10</v>
      </c>
      <c r="F20" s="35">
        <f t="shared" si="0"/>
        <v>3</v>
      </c>
      <c r="G20" s="35">
        <f t="shared" si="0"/>
        <v>24</v>
      </c>
      <c r="H20" s="35">
        <f t="shared" si="0"/>
        <v>6</v>
      </c>
      <c r="I20" s="35">
        <f t="shared" si="0"/>
        <v>8</v>
      </c>
      <c r="J20" s="35">
        <f t="shared" si="0"/>
        <v>14</v>
      </c>
      <c r="K20" s="35">
        <f t="shared" si="0"/>
        <v>25</v>
      </c>
      <c r="L20" s="35">
        <f t="shared" si="0"/>
        <v>7</v>
      </c>
      <c r="M20" s="35">
        <f t="shared" si="0"/>
        <v>8</v>
      </c>
      <c r="N20" s="35">
        <f t="shared" si="0"/>
        <v>8</v>
      </c>
      <c r="O20" s="35">
        <f t="shared" si="0"/>
        <v>21</v>
      </c>
      <c r="P20" s="35">
        <f t="shared" si="0"/>
        <v>3</v>
      </c>
      <c r="Q20" s="35">
        <f t="shared" si="0"/>
        <v>10</v>
      </c>
      <c r="R20" s="34">
        <f t="shared" si="0"/>
        <v>4</v>
      </c>
      <c r="S20" s="29"/>
    </row>
    <row r="21" spans="1:24" ht="13.8" thickBot="1" x14ac:dyDescent="0.3">
      <c r="A21" s="23"/>
      <c r="B21" s="34" t="s">
        <v>11</v>
      </c>
      <c r="C21" s="36">
        <f>C20</f>
        <v>24</v>
      </c>
      <c r="D21" s="36">
        <f>D20</f>
        <v>6</v>
      </c>
      <c r="E21" s="36">
        <f>E20</f>
        <v>10</v>
      </c>
      <c r="F21" s="36">
        <f>F20</f>
        <v>3</v>
      </c>
      <c r="G21" s="36">
        <f t="shared" ref="G21:R21" si="1">SUM(C21,G20)</f>
        <v>48</v>
      </c>
      <c r="H21" s="36">
        <f t="shared" si="1"/>
        <v>12</v>
      </c>
      <c r="I21" s="36">
        <f t="shared" si="1"/>
        <v>18</v>
      </c>
      <c r="J21" s="36">
        <f t="shared" si="1"/>
        <v>17</v>
      </c>
      <c r="K21" s="36">
        <f t="shared" si="1"/>
        <v>73</v>
      </c>
      <c r="L21" s="36">
        <f t="shared" si="1"/>
        <v>19</v>
      </c>
      <c r="M21" s="36">
        <f t="shared" si="1"/>
        <v>26</v>
      </c>
      <c r="N21" s="36">
        <f t="shared" si="1"/>
        <v>25</v>
      </c>
      <c r="O21" s="37">
        <f t="shared" si="1"/>
        <v>94</v>
      </c>
      <c r="P21" s="36">
        <f t="shared" si="1"/>
        <v>22</v>
      </c>
      <c r="Q21" s="36">
        <f t="shared" si="1"/>
        <v>36</v>
      </c>
      <c r="R21" s="38">
        <f t="shared" si="1"/>
        <v>29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62" t="s">
        <v>301</v>
      </c>
      <c r="D23" s="160"/>
      <c r="E23" s="161"/>
      <c r="F23" s="4">
        <v>5</v>
      </c>
      <c r="G23" s="162" t="s">
        <v>266</v>
      </c>
      <c r="H23" s="160"/>
      <c r="I23" s="161"/>
      <c r="J23" s="4">
        <v>14</v>
      </c>
      <c r="K23" s="162" t="s">
        <v>263</v>
      </c>
      <c r="L23" s="160"/>
      <c r="M23" s="161"/>
      <c r="N23" s="4">
        <v>2</v>
      </c>
      <c r="O23" s="162"/>
      <c r="P23" s="160"/>
      <c r="Q23" s="161"/>
      <c r="R23" s="5"/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3</v>
      </c>
      <c r="B25" s="99" t="str">
        <f t="shared" si="2"/>
        <v>Steve Guerra</v>
      </c>
      <c r="C25" s="12">
        <v>3</v>
      </c>
      <c r="D25" s="13">
        <v>0</v>
      </c>
      <c r="E25" s="13">
        <v>1</v>
      </c>
      <c r="F25" s="14">
        <v>1</v>
      </c>
      <c r="G25" s="12">
        <v>5</v>
      </c>
      <c r="H25" s="13">
        <v>2</v>
      </c>
      <c r="I25" s="13">
        <v>1</v>
      </c>
      <c r="J25" s="14">
        <v>1</v>
      </c>
      <c r="K25" s="12">
        <v>3</v>
      </c>
      <c r="L25" s="13">
        <v>1</v>
      </c>
      <c r="M25" s="13">
        <v>1</v>
      </c>
      <c r="N25" s="14">
        <v>2</v>
      </c>
      <c r="O25" s="15"/>
      <c r="P25" s="13"/>
      <c r="Q25" s="13"/>
      <c r="R25" s="16"/>
      <c r="S25" s="17"/>
      <c r="U25" s="47"/>
      <c r="V25" s="48"/>
      <c r="W25" s="47"/>
      <c r="X25" s="45"/>
    </row>
    <row r="26" spans="1:24" x14ac:dyDescent="0.25">
      <c r="A26" s="96" t="str">
        <f t="shared" si="2"/>
        <v>32</v>
      </c>
      <c r="B26" s="99" t="str">
        <f t="shared" si="2"/>
        <v>Matt McCoy</v>
      </c>
      <c r="C26" s="12">
        <v>4</v>
      </c>
      <c r="D26" s="13">
        <v>2</v>
      </c>
      <c r="E26" s="13">
        <v>2</v>
      </c>
      <c r="F26" s="14">
        <v>0</v>
      </c>
      <c r="G26" s="12">
        <v>4</v>
      </c>
      <c r="H26" s="13">
        <v>1</v>
      </c>
      <c r="I26" s="13">
        <v>2</v>
      </c>
      <c r="J26" s="14">
        <v>0</v>
      </c>
      <c r="K26" s="12"/>
      <c r="L26" s="13"/>
      <c r="M26" s="13"/>
      <c r="N26" s="14"/>
      <c r="O26" s="15"/>
      <c r="P26" s="13"/>
      <c r="Q26" s="13"/>
      <c r="R26" s="16"/>
      <c r="S26" s="17"/>
      <c r="U26" s="49"/>
      <c r="V26" s="45"/>
      <c r="W26" s="45"/>
      <c r="X26" s="45"/>
    </row>
    <row r="27" spans="1:24" x14ac:dyDescent="0.25">
      <c r="A27" s="96" t="str">
        <f t="shared" si="2"/>
        <v>33</v>
      </c>
      <c r="B27" s="99" t="str">
        <f t="shared" si="2"/>
        <v>Gary Baecher</v>
      </c>
      <c r="C27" s="12"/>
      <c r="D27" s="13"/>
      <c r="E27" s="13"/>
      <c r="F27" s="14"/>
      <c r="G27" s="12"/>
      <c r="H27" s="13"/>
      <c r="I27" s="13"/>
      <c r="J27" s="14"/>
      <c r="K27" s="12"/>
      <c r="L27" s="13"/>
      <c r="M27" s="13"/>
      <c r="N27" s="14"/>
      <c r="O27" s="15"/>
      <c r="P27" s="13"/>
      <c r="Q27" s="13"/>
      <c r="R27" s="16"/>
      <c r="S27" s="17"/>
      <c r="U27" s="49"/>
      <c r="V27" s="45"/>
      <c r="W27" s="45"/>
      <c r="X27" s="45"/>
    </row>
    <row r="28" spans="1:24" ht="15" x14ac:dyDescent="0.25">
      <c r="A28" s="96" t="str">
        <f t="shared" si="2"/>
        <v>12</v>
      </c>
      <c r="B28" s="99" t="str">
        <f t="shared" si="2"/>
        <v>Matt Mitchell</v>
      </c>
      <c r="C28" s="12">
        <v>4</v>
      </c>
      <c r="D28" s="13">
        <v>2</v>
      </c>
      <c r="E28" s="13">
        <v>1</v>
      </c>
      <c r="F28" s="14">
        <v>2</v>
      </c>
      <c r="G28" s="12">
        <v>5</v>
      </c>
      <c r="H28" s="13">
        <v>1</v>
      </c>
      <c r="I28" s="13">
        <v>2</v>
      </c>
      <c r="J28" s="14">
        <v>1</v>
      </c>
      <c r="K28" s="12">
        <v>4</v>
      </c>
      <c r="L28" s="13">
        <v>0</v>
      </c>
      <c r="M28" s="13">
        <v>0</v>
      </c>
      <c r="N28" s="14">
        <v>0</v>
      </c>
      <c r="O28" s="15"/>
      <c r="P28" s="13"/>
      <c r="Q28" s="13"/>
      <c r="R28" s="16"/>
      <c r="S28" s="17"/>
      <c r="U28" s="49"/>
      <c r="V28" s="45"/>
      <c r="W28" s="50"/>
      <c r="X28" s="45"/>
    </row>
    <row r="29" spans="1:24" ht="15" x14ac:dyDescent="0.25">
      <c r="A29" s="96" t="str">
        <f t="shared" si="2"/>
        <v>27</v>
      </c>
      <c r="B29" s="99" t="str">
        <f t="shared" si="2"/>
        <v>Ben Goodrich</v>
      </c>
      <c r="C29" s="12">
        <v>3</v>
      </c>
      <c r="D29" s="13">
        <v>0</v>
      </c>
      <c r="E29" s="13">
        <v>1</v>
      </c>
      <c r="F29" s="14">
        <v>0</v>
      </c>
      <c r="G29" s="12">
        <v>5</v>
      </c>
      <c r="H29" s="13">
        <v>2</v>
      </c>
      <c r="I29" s="13">
        <v>1</v>
      </c>
      <c r="J29" s="14">
        <v>1</v>
      </c>
      <c r="K29" s="12">
        <v>4</v>
      </c>
      <c r="L29" s="13">
        <v>2</v>
      </c>
      <c r="M29" s="13">
        <v>1</v>
      </c>
      <c r="N29" s="14">
        <v>1</v>
      </c>
      <c r="O29" s="15"/>
      <c r="P29" s="13"/>
      <c r="Q29" s="13"/>
      <c r="R29" s="16"/>
      <c r="S29" s="17"/>
      <c r="U29" s="49"/>
      <c r="V29" s="45"/>
      <c r="W29" s="50"/>
      <c r="X29" s="45"/>
    </row>
    <row r="30" spans="1:24" ht="15" x14ac:dyDescent="0.25">
      <c r="A30" s="96" t="str">
        <f t="shared" si="2"/>
        <v>24</v>
      </c>
      <c r="B30" s="99" t="str">
        <f t="shared" si="2"/>
        <v>Clarence Schader</v>
      </c>
      <c r="C30" s="12"/>
      <c r="D30" s="13"/>
      <c r="E30" s="13"/>
      <c r="F30" s="14"/>
      <c r="G30" s="12"/>
      <c r="H30" s="13"/>
      <c r="I30" s="13"/>
      <c r="J30" s="14"/>
      <c r="K30" s="12"/>
      <c r="L30" s="13"/>
      <c r="M30" s="13"/>
      <c r="N30" s="14"/>
      <c r="O30" s="15"/>
      <c r="P30" s="13"/>
      <c r="Q30" s="13"/>
      <c r="R30" s="16"/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19</v>
      </c>
      <c r="B31" s="99" t="str">
        <f t="shared" si="2"/>
        <v>Evan Van Dwyne</v>
      </c>
      <c r="C31" s="12">
        <v>4</v>
      </c>
      <c r="D31" s="13">
        <v>0</v>
      </c>
      <c r="E31" s="13">
        <v>2</v>
      </c>
      <c r="F31" s="14">
        <v>6</v>
      </c>
      <c r="G31" s="12">
        <v>5</v>
      </c>
      <c r="H31" s="13">
        <v>3</v>
      </c>
      <c r="I31" s="13">
        <v>1</v>
      </c>
      <c r="J31" s="14">
        <v>3</v>
      </c>
      <c r="K31" s="12">
        <v>4</v>
      </c>
      <c r="L31" s="13">
        <v>1</v>
      </c>
      <c r="M31" s="13">
        <v>2</v>
      </c>
      <c r="N31" s="14">
        <v>0</v>
      </c>
      <c r="O31" s="15"/>
      <c r="P31" s="13"/>
      <c r="Q31" s="13"/>
      <c r="R31" s="16"/>
      <c r="S31" s="17"/>
      <c r="U31" s="49"/>
      <c r="V31" s="45"/>
      <c r="W31" s="50"/>
      <c r="X31" s="45"/>
    </row>
    <row r="32" spans="1:24" ht="15" x14ac:dyDescent="0.25">
      <c r="A32" s="96" t="str">
        <f t="shared" si="2"/>
        <v>14</v>
      </c>
      <c r="B32" s="99" t="str">
        <f t="shared" si="2"/>
        <v>Robert Moore</v>
      </c>
      <c r="C32" s="12">
        <v>0</v>
      </c>
      <c r="D32" s="13">
        <v>0</v>
      </c>
      <c r="E32" s="13">
        <v>0</v>
      </c>
      <c r="F32" s="14">
        <v>0</v>
      </c>
      <c r="G32" s="12">
        <v>2</v>
      </c>
      <c r="H32" s="13">
        <v>1</v>
      </c>
      <c r="I32" s="13">
        <v>1</v>
      </c>
      <c r="J32" s="14">
        <v>0</v>
      </c>
      <c r="K32" s="12">
        <v>0</v>
      </c>
      <c r="L32" s="13">
        <v>0</v>
      </c>
      <c r="M32" s="13">
        <v>0</v>
      </c>
      <c r="N32" s="14">
        <v>0</v>
      </c>
      <c r="O32" s="15"/>
      <c r="P32" s="13"/>
      <c r="Q32" s="13"/>
      <c r="R32" s="16"/>
      <c r="S32" s="17"/>
      <c r="U32" s="49"/>
      <c r="V32" s="45"/>
      <c r="W32" s="50"/>
      <c r="X32" s="45"/>
    </row>
    <row r="33" spans="1:30" ht="15" x14ac:dyDescent="0.25">
      <c r="A33" s="96" t="str">
        <f t="shared" si="2"/>
        <v>9</v>
      </c>
      <c r="B33" s="99" t="str">
        <f t="shared" si="2"/>
        <v>Ryan Quast</v>
      </c>
      <c r="C33" s="12"/>
      <c r="D33" s="13"/>
      <c r="E33" s="13"/>
      <c r="F33" s="14"/>
      <c r="G33" s="12">
        <v>5</v>
      </c>
      <c r="H33" s="13">
        <v>3</v>
      </c>
      <c r="I33" s="13">
        <v>0</v>
      </c>
      <c r="J33" s="14">
        <v>2</v>
      </c>
      <c r="K33" s="12">
        <v>4</v>
      </c>
      <c r="L33" s="13">
        <v>0</v>
      </c>
      <c r="M33" s="13">
        <v>0</v>
      </c>
      <c r="N33" s="14">
        <v>0</v>
      </c>
      <c r="O33" s="15"/>
      <c r="P33" s="13"/>
      <c r="Q33" s="13"/>
      <c r="R33" s="16"/>
      <c r="S33" s="17"/>
      <c r="U33" s="49"/>
      <c r="V33" s="45"/>
      <c r="W33" s="50"/>
      <c r="X33" s="45"/>
    </row>
    <row r="34" spans="1:30" ht="15" x14ac:dyDescent="0.25">
      <c r="A34" s="96" t="str">
        <f t="shared" si="2"/>
        <v>6</v>
      </c>
      <c r="B34" s="99" t="str">
        <f t="shared" si="2"/>
        <v>Jim Mastro</v>
      </c>
      <c r="C34" s="12">
        <v>4</v>
      </c>
      <c r="D34" s="13">
        <v>0</v>
      </c>
      <c r="E34" s="13">
        <v>1</v>
      </c>
      <c r="F34" s="14">
        <v>0</v>
      </c>
      <c r="G34" s="12"/>
      <c r="H34" s="13"/>
      <c r="I34" s="13"/>
      <c r="J34" s="14"/>
      <c r="K34" s="12">
        <v>3</v>
      </c>
      <c r="L34" s="13">
        <v>0</v>
      </c>
      <c r="M34" s="13">
        <v>0</v>
      </c>
      <c r="N34" s="14">
        <v>0</v>
      </c>
      <c r="O34" s="15"/>
      <c r="P34" s="13"/>
      <c r="Q34" s="13"/>
      <c r="R34" s="16"/>
      <c r="S34" s="17"/>
      <c r="U34" s="49"/>
      <c r="V34" s="45"/>
      <c r="W34" s="50"/>
      <c r="X34" s="45"/>
    </row>
    <row r="35" spans="1:30" ht="15" x14ac:dyDescent="0.25">
      <c r="A35" s="96" t="str">
        <f t="shared" si="2"/>
        <v>22</v>
      </c>
      <c r="B35" s="99" t="str">
        <f t="shared" si="2"/>
        <v>Jennifer Durbin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/>
      <c r="P35" s="13"/>
      <c r="Q35" s="13"/>
      <c r="R35" s="16"/>
      <c r="S35" s="17"/>
      <c r="U35" s="49"/>
      <c r="V35" s="45"/>
      <c r="W35" s="50"/>
      <c r="X35" s="45"/>
    </row>
    <row r="36" spans="1:30" x14ac:dyDescent="0.25">
      <c r="A36" s="96" t="str">
        <f t="shared" si="2"/>
        <v>8</v>
      </c>
      <c r="B36" s="99" t="str">
        <f t="shared" si="2"/>
        <v>Marilyn Hyland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Brett Scott</v>
      </c>
      <c r="C40" s="25">
        <v>22</v>
      </c>
      <c r="D40" s="26">
        <v>4</v>
      </c>
      <c r="E40" s="26">
        <v>8</v>
      </c>
      <c r="F40" s="27">
        <v>9</v>
      </c>
      <c r="G40" s="25">
        <v>31</v>
      </c>
      <c r="H40" s="26">
        <v>13</v>
      </c>
      <c r="I40" s="26">
        <v>8</v>
      </c>
      <c r="J40" s="27">
        <v>8</v>
      </c>
      <c r="K40" s="25">
        <v>22</v>
      </c>
      <c r="L40" s="26">
        <v>4</v>
      </c>
      <c r="M40" s="26">
        <v>4</v>
      </c>
      <c r="N40" s="27">
        <v>3</v>
      </c>
      <c r="O40" s="25"/>
      <c r="P40" s="26"/>
      <c r="Q40" s="26"/>
      <c r="R40" s="28"/>
      <c r="S40" s="29"/>
      <c r="U40" s="45"/>
      <c r="V40" s="45"/>
      <c r="W40" s="45"/>
      <c r="X40" s="45"/>
    </row>
    <row r="41" spans="1:30" ht="13.8" thickBot="1" x14ac:dyDescent="0.3">
      <c r="A41" s="23"/>
      <c r="B41" s="120" t="str">
        <f>B19</f>
        <v>Kent Eveans</v>
      </c>
      <c r="C41" s="30"/>
      <c r="D41" s="31"/>
      <c r="E41" s="31"/>
      <c r="F41" s="32"/>
      <c r="G41" s="30"/>
      <c r="H41" s="31"/>
      <c r="I41" s="31"/>
      <c r="J41" s="32"/>
      <c r="K41" s="30"/>
      <c r="L41" s="31"/>
      <c r="M41" s="31"/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22</v>
      </c>
      <c r="D42" s="35">
        <f t="shared" si="3"/>
        <v>4</v>
      </c>
      <c r="E42" s="35">
        <f t="shared" si="3"/>
        <v>8</v>
      </c>
      <c r="F42" s="35">
        <f t="shared" si="3"/>
        <v>9</v>
      </c>
      <c r="G42" s="35">
        <f t="shared" si="3"/>
        <v>31</v>
      </c>
      <c r="H42" s="35">
        <f t="shared" si="3"/>
        <v>13</v>
      </c>
      <c r="I42" s="35">
        <f t="shared" si="3"/>
        <v>8</v>
      </c>
      <c r="J42" s="35">
        <f t="shared" si="3"/>
        <v>8</v>
      </c>
      <c r="K42" s="35">
        <f t="shared" si="3"/>
        <v>22</v>
      </c>
      <c r="L42" s="35">
        <f t="shared" si="3"/>
        <v>4</v>
      </c>
      <c r="M42" s="35">
        <f t="shared" si="3"/>
        <v>4</v>
      </c>
      <c r="N42" s="35">
        <f t="shared" si="3"/>
        <v>3</v>
      </c>
      <c r="O42" s="35">
        <f t="shared" si="3"/>
        <v>0</v>
      </c>
      <c r="P42" s="35">
        <f t="shared" si="3"/>
        <v>0</v>
      </c>
      <c r="Q42" s="35">
        <f t="shared" si="3"/>
        <v>0</v>
      </c>
      <c r="R42" s="34">
        <f t="shared" si="3"/>
        <v>0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116</v>
      </c>
      <c r="D43" s="36">
        <f>SUM(P21,D42)</f>
        <v>26</v>
      </c>
      <c r="E43" s="36">
        <f>SUM(Q21,E42)</f>
        <v>44</v>
      </c>
      <c r="F43" s="36">
        <f>SUM(R21,F42)</f>
        <v>38</v>
      </c>
      <c r="G43" s="36">
        <f t="shared" ref="G43:R43" si="4">SUM(C43,G42)</f>
        <v>147</v>
      </c>
      <c r="H43" s="36">
        <f t="shared" si="4"/>
        <v>39</v>
      </c>
      <c r="I43" s="36">
        <f t="shared" si="4"/>
        <v>52</v>
      </c>
      <c r="J43" s="36">
        <f t="shared" si="4"/>
        <v>46</v>
      </c>
      <c r="K43" s="36">
        <f t="shared" si="4"/>
        <v>169</v>
      </c>
      <c r="L43" s="36">
        <f t="shared" si="4"/>
        <v>43</v>
      </c>
      <c r="M43" s="36">
        <f t="shared" si="4"/>
        <v>56</v>
      </c>
      <c r="N43" s="36">
        <f t="shared" si="4"/>
        <v>49</v>
      </c>
      <c r="O43" s="37">
        <f t="shared" si="4"/>
        <v>169</v>
      </c>
      <c r="P43" s="36">
        <f t="shared" si="4"/>
        <v>43</v>
      </c>
      <c r="Q43" s="36">
        <f t="shared" si="4"/>
        <v>56</v>
      </c>
      <c r="R43" s="38">
        <f t="shared" si="4"/>
        <v>49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/>
      <c r="D45" s="160"/>
      <c r="E45" s="161"/>
      <c r="F45" s="55"/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71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3</v>
      </c>
      <c r="B47" s="99" t="str">
        <f t="shared" ref="B47:B61" si="6">B25</f>
        <v>Steve Guerra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27</v>
      </c>
      <c r="P47" s="101">
        <f>SUM(D3,H3,L3,P3,D25,H25,L25,P25,D47,H47,L47)</f>
        <v>9</v>
      </c>
      <c r="Q47" s="101">
        <f>SUM(E3,I3,M3,Q3,E25,I25,M25,Q25,E47,I47,M47)</f>
        <v>8</v>
      </c>
      <c r="R47" s="102">
        <f>SUM(F3,J3,N3,R3,F25,J25,N25,R25,F47,J47,N47)</f>
        <v>7</v>
      </c>
      <c r="S47" s="97">
        <f>IF(O47=0,0,AVERAGE(P47/O47))</f>
        <v>0.33333333333333331</v>
      </c>
      <c r="U47" s="49" t="str">
        <f t="shared" ref="U47:U61" si="7">A47</f>
        <v>3</v>
      </c>
      <c r="V47" s="99" t="str">
        <f>B3</f>
        <v>Steve Guerra</v>
      </c>
      <c r="W47" s="65">
        <f>R47</f>
        <v>7</v>
      </c>
      <c r="X47" s="65">
        <f t="shared" ref="X47:X61" si="8">IF(W47=0,"N/A",W47)</f>
        <v>7</v>
      </c>
      <c r="Y47" s="66">
        <f>S47</f>
        <v>0.33333333333333331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1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7</v>
      </c>
      <c r="AD47" s="128">
        <f>(S47*O47)/(O47+MAX(summary!$Q$2-O47,0))</f>
        <v>0.33333333333333331</v>
      </c>
    </row>
    <row r="48" spans="1:30" x14ac:dyDescent="0.25">
      <c r="A48" s="96" t="str">
        <f t="shared" si="5"/>
        <v>32</v>
      </c>
      <c r="B48" s="99" t="str">
        <f t="shared" si="6"/>
        <v>Matt McCoy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103">
        <f t="shared" ref="O48:O61" si="10">SUM(C4,G4,K4,O4,C26,G26,K26,O26,C48,G48,K48)</f>
        <v>23</v>
      </c>
      <c r="P48" s="62">
        <f t="shared" ref="P48:P61" si="11">SUM(D4,H4,L4,P4,D26,H26,L26,P26,D48,H48,L48)</f>
        <v>6</v>
      </c>
      <c r="Q48" s="62">
        <f t="shared" ref="Q48:Q61" si="12">SUM(E4,I4,M4,Q4,E26,I26,M26,Q26,E48,I48,M48)</f>
        <v>10</v>
      </c>
      <c r="R48" s="104">
        <f t="shared" ref="R48:R61" si="13">SUM(F4,J4,N4,R4,F26,J26,N26,R26,F48,J48,N48)</f>
        <v>9</v>
      </c>
      <c r="S48" s="98">
        <f t="shared" ref="S48:S61" si="14">IF(O48=0,0,AVERAGE(P48/O48))</f>
        <v>0.2608695652173913</v>
      </c>
      <c r="U48" s="49" t="str">
        <f t="shared" si="7"/>
        <v>32</v>
      </c>
      <c r="V48" s="99" t="str">
        <f t="shared" ref="V48:V61" si="15">B4</f>
        <v>Matt McCoy</v>
      </c>
      <c r="W48" s="65">
        <f t="shared" ref="W48:W61" si="16">R48</f>
        <v>9</v>
      </c>
      <c r="X48" s="65">
        <f t="shared" si="8"/>
        <v>9</v>
      </c>
      <c r="Y48" s="66">
        <f t="shared" ref="Y48:Y61" si="17">S48</f>
        <v>0.2608695652173913</v>
      </c>
      <c r="Z48" s="66" t="str">
        <f>IF($O48&gt;=summary!Q$2,"yes",CONCATENATE("Not &gt;= ",summary!Q$2))</f>
        <v>yes</v>
      </c>
      <c r="AA48" s="66">
        <f>IF(AND(summary!Q$1="po/g",AC48&gt;0),W48/AC48,IF(AND(summary!Q$1="po/g",AC48=0),0,W48))</f>
        <v>1.5</v>
      </c>
      <c r="AB48" s="66" t="str">
        <f>IF(AC48&gt;=summary!Q$3,"yes",CONCATENATE("Not &gt;= ",summary!Q$3))</f>
        <v>yes</v>
      </c>
      <c r="AC48" s="65">
        <f t="shared" si="9"/>
        <v>6</v>
      </c>
      <c r="AD48" s="128">
        <f>(S48*O48)/(O48+MAX(summary!$Q$2-O48,0))</f>
        <v>0.2608695652173913</v>
      </c>
    </row>
    <row r="49" spans="1:30" x14ac:dyDescent="0.25">
      <c r="A49" s="96" t="str">
        <f t="shared" si="5"/>
        <v>33</v>
      </c>
      <c r="B49" s="99" t="str">
        <f t="shared" si="6"/>
        <v>Gary Baecher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10"/>
        <v>1</v>
      </c>
      <c r="P49" s="62">
        <f t="shared" si="11"/>
        <v>0</v>
      </c>
      <c r="Q49" s="62">
        <f t="shared" si="12"/>
        <v>1</v>
      </c>
      <c r="R49" s="104">
        <f t="shared" si="13"/>
        <v>0</v>
      </c>
      <c r="S49" s="98">
        <f t="shared" si="14"/>
        <v>0</v>
      </c>
      <c r="U49" s="49" t="str">
        <f t="shared" si="7"/>
        <v>33</v>
      </c>
      <c r="V49" s="99" t="str">
        <f t="shared" si="15"/>
        <v>Gary Baecher</v>
      </c>
      <c r="W49" s="65">
        <f t="shared" si="16"/>
        <v>0</v>
      </c>
      <c r="X49" s="65" t="str">
        <f t="shared" si="8"/>
        <v>N/A</v>
      </c>
      <c r="Y49" s="66">
        <f t="shared" si="17"/>
        <v>0</v>
      </c>
      <c r="Z49" s="66" t="str">
        <f>IF($O49&gt;=summary!Q$2,"yes",CONCATENATE("Not &gt;= ",summary!Q$2))</f>
        <v>Not &gt;= 20</v>
      </c>
      <c r="AA49" s="66">
        <f>IF(AND(summary!Q$1="po/g",AC49&gt;0),W49/AC49,IF(AND(summary!Q$1="po/g",AC49=0),0,W49))</f>
        <v>0</v>
      </c>
      <c r="AB49" s="66" t="str">
        <f>IF(AC49&gt;=summary!Q$3,"yes",CONCATENATE("Not &gt;= ",summary!Q$3))</f>
        <v>Not &gt;= 4</v>
      </c>
      <c r="AC49" s="65">
        <f t="shared" si="9"/>
        <v>2</v>
      </c>
      <c r="AD49" s="128">
        <f>(S49*O49)/(O49+MAX(summary!$Q$2-O49,0))</f>
        <v>0</v>
      </c>
    </row>
    <row r="50" spans="1:30" x14ac:dyDescent="0.25">
      <c r="A50" s="96" t="str">
        <f t="shared" si="5"/>
        <v>12</v>
      </c>
      <c r="B50" s="99" t="str">
        <f t="shared" si="6"/>
        <v>Matt Mitchell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103">
        <f t="shared" si="10"/>
        <v>23</v>
      </c>
      <c r="P50" s="62">
        <f t="shared" si="11"/>
        <v>4</v>
      </c>
      <c r="Q50" s="62">
        <f t="shared" si="12"/>
        <v>4</v>
      </c>
      <c r="R50" s="104">
        <f t="shared" si="13"/>
        <v>4</v>
      </c>
      <c r="S50" s="98">
        <f t="shared" si="14"/>
        <v>0.17391304347826086</v>
      </c>
      <c r="U50" s="49" t="str">
        <f t="shared" si="7"/>
        <v>12</v>
      </c>
      <c r="V50" s="99" t="str">
        <f t="shared" si="15"/>
        <v>Matt Mitchell</v>
      </c>
      <c r="W50" s="65">
        <f t="shared" si="16"/>
        <v>4</v>
      </c>
      <c r="X50" s="65">
        <f t="shared" si="8"/>
        <v>4</v>
      </c>
      <c r="Y50" s="66">
        <f t="shared" si="17"/>
        <v>0.17391304347826086</v>
      </c>
      <c r="Z50" s="66" t="str">
        <f>IF($O50&gt;=summary!Q$2,"yes",CONCATENATE("Not &gt;= ",summary!Q$2))</f>
        <v>yes</v>
      </c>
      <c r="AA50" s="66">
        <f>IF(AND(summary!Q$1="po/g",AC50&gt;0),W50/AC50,IF(AND(summary!Q$1="po/g",AC50=0),0,W50))</f>
        <v>0.66666666666666663</v>
      </c>
      <c r="AB50" s="66" t="str">
        <f>IF(AC50&gt;=summary!Q$3,"yes",CONCATENATE("Not &gt;= ",summary!Q$3))</f>
        <v>yes</v>
      </c>
      <c r="AC50" s="65">
        <f t="shared" si="9"/>
        <v>6</v>
      </c>
      <c r="AD50" s="128">
        <f>(S50*O50)/(O50+MAX(summary!$Q$2-O50,0))</f>
        <v>0.17391304347826086</v>
      </c>
    </row>
    <row r="51" spans="1:30" x14ac:dyDescent="0.25">
      <c r="A51" s="96" t="str">
        <f t="shared" si="5"/>
        <v>27</v>
      </c>
      <c r="B51" s="99" t="str">
        <f t="shared" si="6"/>
        <v>Ben Goodrich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10"/>
        <v>25</v>
      </c>
      <c r="P51" s="62">
        <f t="shared" si="11"/>
        <v>7</v>
      </c>
      <c r="Q51" s="62">
        <f t="shared" si="12"/>
        <v>10</v>
      </c>
      <c r="R51" s="104">
        <f t="shared" si="13"/>
        <v>5</v>
      </c>
      <c r="S51" s="98">
        <f t="shared" si="14"/>
        <v>0.28000000000000003</v>
      </c>
      <c r="U51" s="49" t="str">
        <f t="shared" si="7"/>
        <v>27</v>
      </c>
      <c r="V51" s="99" t="str">
        <f t="shared" si="15"/>
        <v>Ben Goodrich</v>
      </c>
      <c r="W51" s="65">
        <f t="shared" si="16"/>
        <v>5</v>
      </c>
      <c r="X51" s="65">
        <f t="shared" si="8"/>
        <v>5</v>
      </c>
      <c r="Y51" s="66">
        <f t="shared" si="17"/>
        <v>0.28000000000000003</v>
      </c>
      <c r="Z51" s="66" t="str">
        <f>IF($O51&gt;=summary!Q$2,"yes",CONCATENATE("Not &gt;= ",summary!Q$2))</f>
        <v>yes</v>
      </c>
      <c r="AA51" s="66">
        <f>IF(AND(summary!Q$1="po/g",AC51&gt;0),W51/AC51,IF(AND(summary!Q$1="po/g",AC51=0),0,W51))</f>
        <v>0.7142857142857143</v>
      </c>
      <c r="AB51" s="66" t="str">
        <f>IF(AC51&gt;=summary!Q$3,"yes",CONCATENATE("Not &gt;= ",summary!Q$3))</f>
        <v>yes</v>
      </c>
      <c r="AC51" s="65">
        <f t="shared" si="9"/>
        <v>7</v>
      </c>
      <c r="AD51" s="128">
        <f>(S51*O51)/(O51+MAX(summary!$Q$2-O51,0))</f>
        <v>0.28000000000000003</v>
      </c>
    </row>
    <row r="52" spans="1:30" x14ac:dyDescent="0.25">
      <c r="A52" s="96" t="str">
        <f t="shared" si="5"/>
        <v>24</v>
      </c>
      <c r="B52" s="99" t="str">
        <f t="shared" si="6"/>
        <v>Clarence Schader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10"/>
        <v>2</v>
      </c>
      <c r="P52" s="62">
        <f t="shared" si="11"/>
        <v>0</v>
      </c>
      <c r="Q52" s="62">
        <f t="shared" si="12"/>
        <v>2</v>
      </c>
      <c r="R52" s="104">
        <f t="shared" si="13"/>
        <v>0</v>
      </c>
      <c r="S52" s="98">
        <f t="shared" si="14"/>
        <v>0</v>
      </c>
      <c r="U52" s="49" t="str">
        <f t="shared" si="7"/>
        <v>24</v>
      </c>
      <c r="V52" s="99" t="str">
        <f t="shared" si="15"/>
        <v>Clarence Schader</v>
      </c>
      <c r="W52" s="65">
        <f t="shared" si="16"/>
        <v>0</v>
      </c>
      <c r="X52" s="65" t="str">
        <f t="shared" si="8"/>
        <v>N/A</v>
      </c>
      <c r="Y52" s="66">
        <f t="shared" si="17"/>
        <v>0</v>
      </c>
      <c r="Z52" s="66" t="str">
        <f>IF($O52&gt;=summary!Q$2,"yes",CONCATENATE("Not &gt;= ",summary!Q$2))</f>
        <v>Not &gt;= 20</v>
      </c>
      <c r="AA52" s="66">
        <f>IF(AND(summary!Q$1="po/g",AC52&gt;0),W52/AC52,IF(AND(summary!Q$1="po/g",AC52=0),0,W52))</f>
        <v>0</v>
      </c>
      <c r="AB52" s="66" t="str">
        <f>IF(AC52&gt;=summary!Q$3,"yes",CONCATENATE("Not &gt;= ",summary!Q$3))</f>
        <v>Not &gt;= 4</v>
      </c>
      <c r="AC52" s="65">
        <f t="shared" si="9"/>
        <v>2</v>
      </c>
      <c r="AD52" s="128">
        <f>(S52*O52)/(O52+MAX(summary!$Q$2-O52,0))</f>
        <v>0</v>
      </c>
    </row>
    <row r="53" spans="1:30" x14ac:dyDescent="0.25">
      <c r="A53" s="96" t="str">
        <f t="shared" si="5"/>
        <v>19</v>
      </c>
      <c r="B53" s="99" t="str">
        <f t="shared" si="6"/>
        <v>Evan Van Dwyne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103">
        <f t="shared" si="10"/>
        <v>26</v>
      </c>
      <c r="P53" s="62">
        <f t="shared" si="11"/>
        <v>10</v>
      </c>
      <c r="Q53" s="62">
        <f t="shared" si="12"/>
        <v>11</v>
      </c>
      <c r="R53" s="104">
        <f t="shared" si="13"/>
        <v>19</v>
      </c>
      <c r="S53" s="98">
        <f t="shared" si="14"/>
        <v>0.38461538461538464</v>
      </c>
      <c r="U53" s="49" t="str">
        <f t="shared" si="7"/>
        <v>19</v>
      </c>
      <c r="V53" s="99" t="str">
        <f t="shared" si="15"/>
        <v>Evan Van Dwyne</v>
      </c>
      <c r="W53" s="65">
        <f t="shared" si="16"/>
        <v>19</v>
      </c>
      <c r="X53" s="65">
        <f t="shared" si="8"/>
        <v>19</v>
      </c>
      <c r="Y53" s="66">
        <f t="shared" si="17"/>
        <v>0.38461538461538464</v>
      </c>
      <c r="Z53" s="66" t="str">
        <f>IF($O53&gt;=summary!Q$2,"yes",CONCATENATE("Not &gt;= ",summary!Q$2))</f>
        <v>yes</v>
      </c>
      <c r="AA53" s="66">
        <f>IF(AND(summary!Q$1="po/g",AC53&gt;0),W53/AC53,IF(AND(summary!Q$1="po/g",AC53=0),0,W53))</f>
        <v>2.7142857142857144</v>
      </c>
      <c r="AB53" s="66" t="str">
        <f>IF(AC53&gt;=summary!Q$3,"yes",CONCATENATE("Not &gt;= ",summary!Q$3))</f>
        <v>yes</v>
      </c>
      <c r="AC53" s="65">
        <f t="shared" si="9"/>
        <v>7</v>
      </c>
      <c r="AD53" s="128">
        <f>(S53*O53)/(O53+MAX(summary!$Q$2-O53,0))</f>
        <v>0.38461538461538464</v>
      </c>
    </row>
    <row r="54" spans="1:30" x14ac:dyDescent="0.25">
      <c r="A54" s="96" t="str">
        <f t="shared" si="5"/>
        <v>14</v>
      </c>
      <c r="B54" s="99" t="str">
        <f t="shared" si="6"/>
        <v>Robert Moore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103">
        <f t="shared" si="10"/>
        <v>4</v>
      </c>
      <c r="P54" s="62">
        <f t="shared" si="11"/>
        <v>1</v>
      </c>
      <c r="Q54" s="62">
        <f t="shared" si="12"/>
        <v>3</v>
      </c>
      <c r="R54" s="104">
        <f t="shared" si="13"/>
        <v>2</v>
      </c>
      <c r="S54" s="98">
        <f t="shared" si="14"/>
        <v>0.25</v>
      </c>
      <c r="U54" s="49" t="str">
        <f t="shared" si="7"/>
        <v>14</v>
      </c>
      <c r="V54" s="99" t="str">
        <f t="shared" si="15"/>
        <v>Robert Moore</v>
      </c>
      <c r="W54" s="65">
        <f t="shared" si="16"/>
        <v>2</v>
      </c>
      <c r="X54" s="65">
        <f t="shared" si="8"/>
        <v>2</v>
      </c>
      <c r="Y54" s="66">
        <f t="shared" si="17"/>
        <v>0.25</v>
      </c>
      <c r="Z54" s="66" t="str">
        <f>IF($O54&gt;=summary!Q$2,"yes",CONCATENATE("Not &gt;= ",summary!Q$2))</f>
        <v>Not &gt;= 20</v>
      </c>
      <c r="AA54" s="66">
        <f>IF(AND(summary!Q$1="po/g",AC54&gt;0),W54/AC54,IF(AND(summary!Q$1="po/g",AC54=0),0,W54))</f>
        <v>0.33333333333333331</v>
      </c>
      <c r="AB54" s="66" t="str">
        <f>IF(AC54&gt;=summary!Q$3,"yes",CONCATENATE("Not &gt;= ",summary!Q$3))</f>
        <v>yes</v>
      </c>
      <c r="AC54" s="65">
        <f t="shared" si="9"/>
        <v>6</v>
      </c>
      <c r="AD54" s="128">
        <f>(S54*O54)/(O54+MAX(summary!$Q$2-O54,0))</f>
        <v>0.05</v>
      </c>
    </row>
    <row r="55" spans="1:30" x14ac:dyDescent="0.25">
      <c r="A55" s="96" t="str">
        <f t="shared" si="5"/>
        <v>9</v>
      </c>
      <c r="B55" s="99" t="str">
        <f t="shared" si="6"/>
        <v>Ryan Quast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0"/>
        <v>19</v>
      </c>
      <c r="P55" s="62">
        <f t="shared" si="11"/>
        <v>4</v>
      </c>
      <c r="Q55" s="62">
        <f t="shared" si="12"/>
        <v>3</v>
      </c>
      <c r="R55" s="104">
        <f t="shared" si="13"/>
        <v>3</v>
      </c>
      <c r="S55" s="98">
        <f t="shared" si="14"/>
        <v>0.21052631578947367</v>
      </c>
      <c r="U55" s="49" t="str">
        <f t="shared" si="7"/>
        <v>9</v>
      </c>
      <c r="V55" s="99" t="str">
        <f t="shared" si="15"/>
        <v>Ryan Quast</v>
      </c>
      <c r="W55" s="65">
        <f t="shared" si="16"/>
        <v>3</v>
      </c>
      <c r="X55" s="65">
        <f t="shared" si="8"/>
        <v>3</v>
      </c>
      <c r="Y55" s="66">
        <f t="shared" si="17"/>
        <v>0.21052631578947367</v>
      </c>
      <c r="Z55" s="66" t="str">
        <f>IF($O55&gt;=summary!Q$2,"yes",CONCATENATE("Not &gt;= ",summary!Q$2))</f>
        <v>Not &gt;= 20</v>
      </c>
      <c r="AA55" s="66">
        <f>IF(AND(summary!Q$1="po/g",AC55&gt;0),W55/AC55,IF(AND(summary!Q$1="po/g",AC55=0),0,W55))</f>
        <v>0.5</v>
      </c>
      <c r="AB55" s="66" t="str">
        <f>IF(AC55&gt;=summary!Q$3,"yes",CONCATENATE("Not &gt;= ",summary!Q$3))</f>
        <v>yes</v>
      </c>
      <c r="AC55" s="65">
        <f t="shared" si="9"/>
        <v>6</v>
      </c>
      <c r="AD55" s="128">
        <f>(S55*O55)/(O55+MAX(summary!$Q$2-O55,0))</f>
        <v>0.2</v>
      </c>
    </row>
    <row r="56" spans="1:30" x14ac:dyDescent="0.25">
      <c r="A56" s="96" t="str">
        <f t="shared" si="5"/>
        <v>6</v>
      </c>
      <c r="B56" s="99" t="str">
        <f t="shared" si="6"/>
        <v>Jim Mastro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0"/>
        <v>15</v>
      </c>
      <c r="P56" s="62">
        <f t="shared" si="11"/>
        <v>2</v>
      </c>
      <c r="Q56" s="62">
        <f t="shared" si="12"/>
        <v>3</v>
      </c>
      <c r="R56" s="104">
        <f t="shared" si="13"/>
        <v>0</v>
      </c>
      <c r="S56" s="98">
        <f t="shared" si="14"/>
        <v>0.13333333333333333</v>
      </c>
      <c r="U56" s="49" t="str">
        <f t="shared" si="7"/>
        <v>6</v>
      </c>
      <c r="V56" s="99" t="str">
        <f t="shared" si="15"/>
        <v>Jim Mastro</v>
      </c>
      <c r="W56" s="65">
        <f t="shared" si="16"/>
        <v>0</v>
      </c>
      <c r="X56" s="65" t="str">
        <f t="shared" si="8"/>
        <v>N/A</v>
      </c>
      <c r="Y56" s="66">
        <f t="shared" si="17"/>
        <v>0.13333333333333333</v>
      </c>
      <c r="Z56" s="66" t="str">
        <f>IF($O56&gt;=summary!Q$2,"yes",CONCATENATE("Not &gt;= ",summary!Q$2))</f>
        <v>Not &gt;= 20</v>
      </c>
      <c r="AA56" s="66">
        <f>IF(AND(summary!Q$1="po/g",AC56&gt;0),W56/AC56,IF(AND(summary!Q$1="po/g",AC56=0),0,W56))</f>
        <v>0</v>
      </c>
      <c r="AB56" s="66" t="str">
        <f>IF(AC56&gt;=summary!Q$3,"yes",CONCATENATE("Not &gt;= ",summary!Q$3))</f>
        <v>yes</v>
      </c>
      <c r="AC56" s="65">
        <f t="shared" si="9"/>
        <v>5</v>
      </c>
      <c r="AD56" s="128">
        <f>(S56*O56)/(O56+MAX(summary!$Q$2-O56,0))</f>
        <v>0.1</v>
      </c>
    </row>
    <row r="57" spans="1:30" x14ac:dyDescent="0.25">
      <c r="A57" s="96" t="str">
        <f t="shared" si="5"/>
        <v>22</v>
      </c>
      <c r="B57" s="99" t="str">
        <f t="shared" si="6"/>
        <v>Jennifer Durbin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0"/>
        <v>2</v>
      </c>
      <c r="P57" s="62">
        <f t="shared" si="11"/>
        <v>0</v>
      </c>
      <c r="Q57" s="62">
        <f t="shared" si="12"/>
        <v>0</v>
      </c>
      <c r="R57" s="104">
        <f t="shared" si="13"/>
        <v>0</v>
      </c>
      <c r="S57" s="98">
        <f t="shared" si="14"/>
        <v>0</v>
      </c>
      <c r="U57" s="49" t="str">
        <f t="shared" si="7"/>
        <v>22</v>
      </c>
      <c r="V57" s="99" t="str">
        <f t="shared" si="15"/>
        <v>Jennifer Durbin</v>
      </c>
      <c r="W57" s="65">
        <f t="shared" si="16"/>
        <v>0</v>
      </c>
      <c r="X57" s="65" t="str">
        <f t="shared" si="8"/>
        <v>N/A</v>
      </c>
      <c r="Y57" s="66">
        <f t="shared" si="17"/>
        <v>0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Not &gt;= 4</v>
      </c>
      <c r="AC57" s="65">
        <f t="shared" si="9"/>
        <v>1</v>
      </c>
      <c r="AD57" s="128">
        <f>(S57*O57)/(O57+MAX(summary!$Q$2-O57,0))</f>
        <v>0</v>
      </c>
    </row>
    <row r="58" spans="1:30" x14ac:dyDescent="0.25">
      <c r="A58" s="96" t="str">
        <f t="shared" si="5"/>
        <v>8</v>
      </c>
      <c r="B58" s="99" t="str">
        <f t="shared" si="6"/>
        <v>Marilyn Hyland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0"/>
        <v>2</v>
      </c>
      <c r="P58" s="106">
        <f t="shared" si="11"/>
        <v>0</v>
      </c>
      <c r="Q58" s="106">
        <f t="shared" si="12"/>
        <v>1</v>
      </c>
      <c r="R58" s="107">
        <f t="shared" si="13"/>
        <v>0</v>
      </c>
      <c r="S58" s="98">
        <f t="shared" si="14"/>
        <v>0</v>
      </c>
      <c r="U58" s="49" t="str">
        <f t="shared" si="7"/>
        <v>8</v>
      </c>
      <c r="V58" s="99" t="str">
        <f t="shared" si="15"/>
        <v>Marilyn Hyland</v>
      </c>
      <c r="W58" s="65">
        <f t="shared" si="16"/>
        <v>0</v>
      </c>
      <c r="X58" s="65" t="str">
        <f t="shared" si="8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1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Brett Scott</v>
      </c>
      <c r="C63" s="71"/>
      <c r="D63" s="72"/>
      <c r="E63" s="72"/>
      <c r="F63" s="73"/>
      <c r="G63" s="71"/>
      <c r="H63" s="72"/>
      <c r="I63" s="72"/>
      <c r="J63" s="73"/>
      <c r="K63" s="71"/>
      <c r="L63" s="72"/>
      <c r="M63" s="72"/>
      <c r="N63" s="73"/>
      <c r="O63" s="25">
        <f t="shared" ref="O63:Q64" si="18">SUM(C18,G18,K18,O18,C40,G40,K40,O40,C63,G63,K63)</f>
        <v>163</v>
      </c>
      <c r="P63" s="25">
        <f t="shared" si="18"/>
        <v>43</v>
      </c>
      <c r="Q63" s="25">
        <f t="shared" si="18"/>
        <v>52</v>
      </c>
      <c r="R63" s="27"/>
      <c r="S63" s="74">
        <f>SUM(Q63/O63)</f>
        <v>0.31901840490797545</v>
      </c>
      <c r="V63" s="62" t="s">
        <v>23</v>
      </c>
      <c r="W63" s="65">
        <f>SUM(W47:W61)</f>
        <v>49</v>
      </c>
      <c r="X63" s="65">
        <f>SUM(X47:X61)</f>
        <v>49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 t="str">
        <f>B41</f>
        <v>Kent Eveans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 t="shared" si="18"/>
        <v>6</v>
      </c>
      <c r="P64" s="25">
        <f t="shared" si="18"/>
        <v>0</v>
      </c>
      <c r="Q64" s="25">
        <f t="shared" si="18"/>
        <v>4</v>
      </c>
      <c r="R64" s="27"/>
      <c r="S64" s="74">
        <f>SUM(Q64/O64)</f>
        <v>0.66666666666666663</v>
      </c>
      <c r="V64" s="75" t="s">
        <v>24</v>
      </c>
      <c r="W64" s="69"/>
      <c r="X64" s="69"/>
      <c r="Y64" s="76">
        <f>MAX(Y47:Y61)</f>
        <v>0.38461538461538464</v>
      </c>
      <c r="Z64" s="76"/>
      <c r="AA64" s="76">
        <f>MAX(AA47:AA61)</f>
        <v>2.7142857142857144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9">SUM(C47:C61)</f>
        <v>0</v>
      </c>
      <c r="D65" s="35">
        <f t="shared" si="19"/>
        <v>0</v>
      </c>
      <c r="E65" s="35">
        <f t="shared" si="19"/>
        <v>0</v>
      </c>
      <c r="F65" s="35">
        <f t="shared" si="19"/>
        <v>0</v>
      </c>
      <c r="G65" s="35">
        <f t="shared" si="19"/>
        <v>0</v>
      </c>
      <c r="H65" s="35">
        <f t="shared" si="19"/>
        <v>0</v>
      </c>
      <c r="I65" s="35">
        <f t="shared" si="19"/>
        <v>0</v>
      </c>
      <c r="J65" s="35">
        <f t="shared" si="19"/>
        <v>0</v>
      </c>
      <c r="K65" s="35">
        <f t="shared" si="19"/>
        <v>0</v>
      </c>
      <c r="L65" s="35">
        <f t="shared" si="19"/>
        <v>0</v>
      </c>
      <c r="M65" s="35">
        <f t="shared" si="19"/>
        <v>0</v>
      </c>
      <c r="N65" s="35">
        <f t="shared" si="19"/>
        <v>0</v>
      </c>
      <c r="O65" s="67">
        <f t="shared" si="19"/>
        <v>169</v>
      </c>
      <c r="P65" s="81">
        <f>SUM(P46:P61)</f>
        <v>43</v>
      </c>
      <c r="Q65" s="81">
        <f>SUM(Q46:Q61)</f>
        <v>56</v>
      </c>
      <c r="R65" s="81">
        <f>SUM(R46:R61)</f>
        <v>49</v>
      </c>
      <c r="S65" s="82">
        <f>AVERAGE(P65/O65)</f>
        <v>0.25443786982248523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169</v>
      </c>
      <c r="D66" s="35">
        <f>SUM(P43,D65)</f>
        <v>43</v>
      </c>
      <c r="E66" s="35">
        <f>SUM(Q43,E65)</f>
        <v>56</v>
      </c>
      <c r="F66" s="35">
        <f>SUM(R43,F65)</f>
        <v>49</v>
      </c>
      <c r="G66" s="35">
        <f t="shared" ref="G66:M66" si="20">SUM(C66,G65)</f>
        <v>169</v>
      </c>
      <c r="H66" s="35">
        <f t="shared" si="20"/>
        <v>43</v>
      </c>
      <c r="I66" s="35">
        <f t="shared" si="20"/>
        <v>56</v>
      </c>
      <c r="J66" s="35">
        <f t="shared" si="20"/>
        <v>49</v>
      </c>
      <c r="K66" s="35">
        <f t="shared" si="20"/>
        <v>169</v>
      </c>
      <c r="L66" s="35">
        <f t="shared" si="20"/>
        <v>43</v>
      </c>
      <c r="M66" s="35">
        <f t="shared" si="20"/>
        <v>56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0.61946902654867264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0.92957746478873238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7</v>
      </c>
      <c r="E69" s="86" t="s">
        <v>32</v>
      </c>
      <c r="V69" s="90" t="s">
        <v>29</v>
      </c>
      <c r="W69" s="68" t="str">
        <f>B63</f>
        <v>Brett Scott</v>
      </c>
      <c r="X69" s="92">
        <f>1-Q63/O63</f>
        <v>0.68098159509202461</v>
      </c>
      <c r="Y69" s="69" t="str">
        <f>IF(O63&gt;=summary!Q$4,"yes",CONCATENATE("Not &gt;= ",summary!Q$4))</f>
        <v>yes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 t="str">
        <f>B64</f>
        <v>Kent Eveans</v>
      </c>
      <c r="X70" s="95">
        <f>1-Q64/O64</f>
        <v>0.33333333333333337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V67:X67"/>
    <mergeCell ref="C45:E45"/>
    <mergeCell ref="G45:I45"/>
    <mergeCell ref="K45:M45"/>
    <mergeCell ref="O1:Q1"/>
    <mergeCell ref="C1:E1"/>
    <mergeCell ref="G1:I1"/>
    <mergeCell ref="K1:M1"/>
    <mergeCell ref="K23:M23"/>
    <mergeCell ref="C23:E23"/>
    <mergeCell ref="G23:I23"/>
    <mergeCell ref="O23:Q23"/>
  </mergeCells>
  <phoneticPr fontId="0" type="noConversion"/>
  <conditionalFormatting sqref="Y47:Z62">
    <cfRule type="cellIs" dxfId="11" priority="1" stopIfTrue="1" operator="equal">
      <formula>$Y$64</formula>
    </cfRule>
  </conditionalFormatting>
  <conditionalFormatting sqref="AA47:AB62">
    <cfRule type="cellIs" dxfId="10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1747E-8257-4C51-8961-0D372BB269B8}">
  <sheetPr codeName="Sheet31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9" t="s">
        <v>52</v>
      </c>
      <c r="D1" s="160"/>
      <c r="E1" s="161"/>
      <c r="F1" s="4">
        <v>12</v>
      </c>
      <c r="G1" s="159" t="s">
        <v>57</v>
      </c>
      <c r="H1" s="160"/>
      <c r="I1" s="161"/>
      <c r="J1" s="4">
        <v>14</v>
      </c>
      <c r="K1" s="159" t="s">
        <v>242</v>
      </c>
      <c r="L1" s="160"/>
      <c r="M1" s="161"/>
      <c r="N1" s="4">
        <v>7</v>
      </c>
      <c r="O1" s="159" t="s">
        <v>106</v>
      </c>
      <c r="P1" s="160"/>
      <c r="Q1" s="161"/>
      <c r="R1" s="4">
        <v>20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96" t="s">
        <v>116</v>
      </c>
      <c r="B3" s="99" t="s">
        <v>179</v>
      </c>
      <c r="C3" s="12">
        <v>4</v>
      </c>
      <c r="D3" s="13">
        <v>1</v>
      </c>
      <c r="E3" s="13">
        <v>1</v>
      </c>
      <c r="F3" s="14">
        <v>0</v>
      </c>
      <c r="G3" s="12">
        <v>1</v>
      </c>
      <c r="H3" s="13">
        <v>1</v>
      </c>
      <c r="I3" s="13">
        <v>0</v>
      </c>
      <c r="J3" s="14">
        <v>0</v>
      </c>
      <c r="K3" s="140"/>
      <c r="L3" s="141"/>
      <c r="M3" s="141"/>
      <c r="N3" s="142"/>
      <c r="O3" s="140">
        <v>4</v>
      </c>
      <c r="P3" s="141">
        <v>0</v>
      </c>
      <c r="Q3" s="141">
        <v>1</v>
      </c>
      <c r="R3" s="142">
        <v>0</v>
      </c>
      <c r="S3" s="17"/>
    </row>
    <row r="4" spans="1:19" x14ac:dyDescent="0.25">
      <c r="A4" s="96" t="s">
        <v>118</v>
      </c>
      <c r="B4" s="99" t="s">
        <v>219</v>
      </c>
      <c r="C4" s="12">
        <v>4</v>
      </c>
      <c r="D4" s="13">
        <v>1</v>
      </c>
      <c r="E4" s="13">
        <v>2</v>
      </c>
      <c r="F4" s="14">
        <v>0</v>
      </c>
      <c r="G4" s="12">
        <v>4</v>
      </c>
      <c r="H4" s="13">
        <v>0</v>
      </c>
      <c r="I4" s="13">
        <v>2</v>
      </c>
      <c r="J4" s="14">
        <v>2</v>
      </c>
      <c r="K4" s="140">
        <v>3</v>
      </c>
      <c r="L4" s="141">
        <v>3</v>
      </c>
      <c r="M4" s="141">
        <v>0</v>
      </c>
      <c r="N4" s="142">
        <v>3</v>
      </c>
      <c r="O4" s="140">
        <v>4</v>
      </c>
      <c r="P4" s="141">
        <v>2</v>
      </c>
      <c r="Q4" s="141">
        <v>1</v>
      </c>
      <c r="R4" s="142">
        <v>2</v>
      </c>
      <c r="S4" s="17"/>
    </row>
    <row r="5" spans="1:19" x14ac:dyDescent="0.25">
      <c r="A5" s="96" t="s">
        <v>138</v>
      </c>
      <c r="B5" s="99" t="s">
        <v>178</v>
      </c>
      <c r="C5" s="12">
        <v>4</v>
      </c>
      <c r="D5" s="13">
        <v>1</v>
      </c>
      <c r="E5" s="13">
        <v>3</v>
      </c>
      <c r="F5" s="14">
        <v>4</v>
      </c>
      <c r="G5" s="12">
        <v>4</v>
      </c>
      <c r="H5" s="13">
        <v>1</v>
      </c>
      <c r="I5" s="13">
        <v>3</v>
      </c>
      <c r="J5" s="14">
        <v>1</v>
      </c>
      <c r="K5" s="140">
        <v>5</v>
      </c>
      <c r="L5" s="141">
        <v>3</v>
      </c>
      <c r="M5" s="141">
        <v>1</v>
      </c>
      <c r="N5" s="142">
        <v>4</v>
      </c>
      <c r="O5" s="140">
        <v>5</v>
      </c>
      <c r="P5" s="141">
        <v>1</v>
      </c>
      <c r="Q5" s="141">
        <v>3</v>
      </c>
      <c r="R5" s="142">
        <v>1</v>
      </c>
      <c r="S5" s="17"/>
    </row>
    <row r="6" spans="1:19" x14ac:dyDescent="0.25">
      <c r="A6" s="96" t="s">
        <v>220</v>
      </c>
      <c r="B6" s="99" t="s">
        <v>221</v>
      </c>
      <c r="C6" s="12">
        <v>4</v>
      </c>
      <c r="D6" s="13">
        <v>2</v>
      </c>
      <c r="E6" s="13">
        <v>1</v>
      </c>
      <c r="F6" s="14">
        <v>0</v>
      </c>
      <c r="G6" s="12">
        <v>4</v>
      </c>
      <c r="H6" s="13">
        <v>3</v>
      </c>
      <c r="I6" s="13">
        <v>0</v>
      </c>
      <c r="J6" s="14">
        <v>1</v>
      </c>
      <c r="K6" s="140">
        <v>4</v>
      </c>
      <c r="L6" s="141">
        <v>1</v>
      </c>
      <c r="M6" s="141">
        <v>1</v>
      </c>
      <c r="N6" s="142">
        <v>0</v>
      </c>
      <c r="O6" s="140">
        <v>4</v>
      </c>
      <c r="P6" s="141">
        <v>3</v>
      </c>
      <c r="Q6" s="141">
        <v>1</v>
      </c>
      <c r="R6" s="142">
        <v>1</v>
      </c>
      <c r="S6" s="17" t="s">
        <v>8</v>
      </c>
    </row>
    <row r="7" spans="1:19" x14ac:dyDescent="0.25">
      <c r="A7" s="96" t="s">
        <v>119</v>
      </c>
      <c r="B7" s="99" t="s">
        <v>222</v>
      </c>
      <c r="C7" s="12">
        <v>4</v>
      </c>
      <c r="D7" s="13">
        <v>0</v>
      </c>
      <c r="E7" s="13">
        <v>0</v>
      </c>
      <c r="F7" s="14">
        <v>0</v>
      </c>
      <c r="G7" s="12">
        <v>4</v>
      </c>
      <c r="H7" s="13">
        <v>0</v>
      </c>
      <c r="I7" s="13">
        <v>2</v>
      </c>
      <c r="J7" s="14">
        <v>0</v>
      </c>
      <c r="K7" s="140">
        <v>4</v>
      </c>
      <c r="L7" s="141">
        <v>0</v>
      </c>
      <c r="M7" s="141">
        <v>3</v>
      </c>
      <c r="N7" s="142">
        <v>1</v>
      </c>
      <c r="O7" s="140">
        <v>1</v>
      </c>
      <c r="P7" s="141">
        <v>0</v>
      </c>
      <c r="Q7" s="141">
        <v>1</v>
      </c>
      <c r="R7" s="142">
        <v>0</v>
      </c>
      <c r="S7" s="17"/>
    </row>
    <row r="8" spans="1:19" x14ac:dyDescent="0.25">
      <c r="A8" s="96" t="s">
        <v>130</v>
      </c>
      <c r="B8" s="99" t="s">
        <v>88</v>
      </c>
      <c r="C8" s="12">
        <v>3</v>
      </c>
      <c r="D8" s="13">
        <v>0</v>
      </c>
      <c r="E8" s="13">
        <v>2</v>
      </c>
      <c r="F8" s="14">
        <v>6</v>
      </c>
      <c r="G8" s="12">
        <v>4</v>
      </c>
      <c r="H8" s="13">
        <v>0</v>
      </c>
      <c r="I8" s="13">
        <v>2</v>
      </c>
      <c r="J8" s="14">
        <v>0</v>
      </c>
      <c r="K8" s="140">
        <v>4</v>
      </c>
      <c r="L8" s="141">
        <v>1</v>
      </c>
      <c r="M8" s="141">
        <v>1</v>
      </c>
      <c r="N8" s="142">
        <v>2</v>
      </c>
      <c r="O8" s="140">
        <v>4</v>
      </c>
      <c r="P8" s="141">
        <v>0</v>
      </c>
      <c r="Q8" s="141">
        <v>1</v>
      </c>
      <c r="R8" s="142">
        <v>3</v>
      </c>
      <c r="S8" s="17"/>
    </row>
    <row r="9" spans="1:19" x14ac:dyDescent="0.25">
      <c r="A9" s="96" t="s">
        <v>141</v>
      </c>
      <c r="B9" s="99" t="s">
        <v>231</v>
      </c>
      <c r="C9" s="12"/>
      <c r="D9" s="13"/>
      <c r="E9" s="13"/>
      <c r="F9" s="14"/>
      <c r="G9" s="12">
        <v>1</v>
      </c>
      <c r="H9" s="13">
        <v>0</v>
      </c>
      <c r="I9" s="13">
        <v>1</v>
      </c>
      <c r="J9" s="14">
        <v>0</v>
      </c>
      <c r="K9" s="140">
        <v>1</v>
      </c>
      <c r="L9" s="141">
        <v>0</v>
      </c>
      <c r="M9" s="141">
        <v>0</v>
      </c>
      <c r="N9" s="142">
        <v>0</v>
      </c>
      <c r="O9" s="140"/>
      <c r="P9" s="141"/>
      <c r="Q9" s="141"/>
      <c r="R9" s="142"/>
      <c r="S9" s="17"/>
    </row>
    <row r="10" spans="1:19" x14ac:dyDescent="0.25">
      <c r="A10" s="96" t="s">
        <v>275</v>
      </c>
      <c r="B10" s="99" t="s">
        <v>285</v>
      </c>
      <c r="C10" s="12"/>
      <c r="D10" s="13"/>
      <c r="E10" s="13"/>
      <c r="F10" s="14"/>
      <c r="G10" s="12">
        <v>2</v>
      </c>
      <c r="H10" s="13">
        <v>1</v>
      </c>
      <c r="I10" s="13">
        <v>1</v>
      </c>
      <c r="J10" s="14">
        <v>0</v>
      </c>
      <c r="K10" s="140">
        <v>4</v>
      </c>
      <c r="L10" s="141">
        <v>0</v>
      </c>
      <c r="M10" s="141">
        <v>3</v>
      </c>
      <c r="N10" s="142">
        <v>0</v>
      </c>
      <c r="O10" s="140">
        <v>3</v>
      </c>
      <c r="P10" s="141">
        <v>1</v>
      </c>
      <c r="Q10" s="141">
        <v>2</v>
      </c>
      <c r="R10" s="142">
        <v>0</v>
      </c>
      <c r="S10" s="17"/>
    </row>
    <row r="11" spans="1:19" x14ac:dyDescent="0.25">
      <c r="A11" s="96"/>
      <c r="B11" s="99"/>
      <c r="C11" s="12"/>
      <c r="D11" s="13"/>
      <c r="E11" s="13"/>
      <c r="F11" s="14"/>
      <c r="G11" s="12"/>
      <c r="H11" s="13"/>
      <c r="I11" s="13"/>
      <c r="J11" s="14"/>
      <c r="K11" s="12"/>
      <c r="L11" s="13"/>
      <c r="M11" s="13"/>
      <c r="N11" s="14"/>
      <c r="O11" s="12"/>
      <c r="P11" s="13"/>
      <c r="Q11" s="13"/>
      <c r="R11" s="14"/>
      <c r="S11" s="17"/>
    </row>
    <row r="12" spans="1:19" x14ac:dyDescent="0.25">
      <c r="A12" s="96"/>
      <c r="B12" s="99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2"/>
      <c r="P12" s="13"/>
      <c r="Q12" s="13"/>
      <c r="R12" s="14"/>
      <c r="S12" s="17"/>
    </row>
    <row r="13" spans="1:19" x14ac:dyDescent="0.25">
      <c r="A13" s="96"/>
      <c r="B13" s="99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5">
      <c r="A14" s="96"/>
      <c r="B14" s="99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18"/>
      <c r="P17" s="19"/>
      <c r="Q17" s="19"/>
      <c r="R17" s="20"/>
      <c r="S17" s="17"/>
    </row>
    <row r="18" spans="1:24" x14ac:dyDescent="0.25">
      <c r="A18" s="23" t="s">
        <v>9</v>
      </c>
      <c r="B18" s="24" t="s">
        <v>174</v>
      </c>
      <c r="C18" s="25">
        <v>23</v>
      </c>
      <c r="D18" s="26">
        <v>5</v>
      </c>
      <c r="E18" s="26">
        <v>9</v>
      </c>
      <c r="F18" s="27">
        <v>10</v>
      </c>
      <c r="G18" s="25"/>
      <c r="H18" s="26"/>
      <c r="I18" s="26"/>
      <c r="J18" s="27"/>
      <c r="K18" s="25">
        <v>25</v>
      </c>
      <c r="L18" s="26">
        <v>8</v>
      </c>
      <c r="M18" s="26">
        <v>9</v>
      </c>
      <c r="N18" s="27">
        <v>10</v>
      </c>
      <c r="O18" s="25">
        <v>18</v>
      </c>
      <c r="P18" s="26">
        <v>5</v>
      </c>
      <c r="Q18" s="26">
        <v>6</v>
      </c>
      <c r="R18" s="27">
        <v>7</v>
      </c>
      <c r="S18" s="29"/>
    </row>
    <row r="19" spans="1:24" ht="13.8" thickBot="1" x14ac:dyDescent="0.3">
      <c r="A19" s="23"/>
      <c r="B19" s="120" t="s">
        <v>285</v>
      </c>
      <c r="C19" s="30"/>
      <c r="D19" s="31"/>
      <c r="E19" s="31"/>
      <c r="F19" s="32"/>
      <c r="G19" s="30">
        <v>24</v>
      </c>
      <c r="H19" s="31">
        <v>6</v>
      </c>
      <c r="I19" s="31">
        <v>11</v>
      </c>
      <c r="J19" s="32">
        <v>4</v>
      </c>
      <c r="K19" s="30"/>
      <c r="L19" s="31"/>
      <c r="M19" s="31"/>
      <c r="N19" s="32"/>
      <c r="O19" s="30">
        <v>7</v>
      </c>
      <c r="P19" s="31">
        <v>2</v>
      </c>
      <c r="Q19" s="31">
        <v>4</v>
      </c>
      <c r="R19" s="33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23</v>
      </c>
      <c r="D20" s="35">
        <f t="shared" si="0"/>
        <v>5</v>
      </c>
      <c r="E20" s="35">
        <f t="shared" si="0"/>
        <v>9</v>
      </c>
      <c r="F20" s="35">
        <f t="shared" si="0"/>
        <v>10</v>
      </c>
      <c r="G20" s="35">
        <f t="shared" si="0"/>
        <v>24</v>
      </c>
      <c r="H20" s="35">
        <f t="shared" si="0"/>
        <v>6</v>
      </c>
      <c r="I20" s="35">
        <f t="shared" si="0"/>
        <v>11</v>
      </c>
      <c r="J20" s="35">
        <f t="shared" si="0"/>
        <v>4</v>
      </c>
      <c r="K20" s="35">
        <f t="shared" si="0"/>
        <v>25</v>
      </c>
      <c r="L20" s="35">
        <f t="shared" si="0"/>
        <v>8</v>
      </c>
      <c r="M20" s="35">
        <f t="shared" si="0"/>
        <v>9</v>
      </c>
      <c r="N20" s="35">
        <f t="shared" si="0"/>
        <v>10</v>
      </c>
      <c r="O20" s="35">
        <f t="shared" si="0"/>
        <v>25</v>
      </c>
      <c r="P20" s="35">
        <f t="shared" si="0"/>
        <v>7</v>
      </c>
      <c r="Q20" s="35">
        <f t="shared" si="0"/>
        <v>10</v>
      </c>
      <c r="R20" s="34">
        <f t="shared" si="0"/>
        <v>7</v>
      </c>
      <c r="S20" s="29"/>
    </row>
    <row r="21" spans="1:24" ht="13.8" thickBot="1" x14ac:dyDescent="0.3">
      <c r="A21" s="23"/>
      <c r="B21" s="34" t="s">
        <v>11</v>
      </c>
      <c r="C21" s="36">
        <f>C20</f>
        <v>23</v>
      </c>
      <c r="D21" s="36">
        <f>D20</f>
        <v>5</v>
      </c>
      <c r="E21" s="36">
        <f>E20</f>
        <v>9</v>
      </c>
      <c r="F21" s="36">
        <f>F20</f>
        <v>10</v>
      </c>
      <c r="G21" s="36">
        <f t="shared" ref="G21:R21" si="1">SUM(C21,G20)</f>
        <v>47</v>
      </c>
      <c r="H21" s="36">
        <f t="shared" si="1"/>
        <v>11</v>
      </c>
      <c r="I21" s="36">
        <f t="shared" si="1"/>
        <v>20</v>
      </c>
      <c r="J21" s="36">
        <f t="shared" si="1"/>
        <v>14</v>
      </c>
      <c r="K21" s="36">
        <f t="shared" si="1"/>
        <v>72</v>
      </c>
      <c r="L21" s="36">
        <f t="shared" si="1"/>
        <v>19</v>
      </c>
      <c r="M21" s="36">
        <f t="shared" si="1"/>
        <v>29</v>
      </c>
      <c r="N21" s="36">
        <f t="shared" si="1"/>
        <v>24</v>
      </c>
      <c r="O21" s="37">
        <f t="shared" si="1"/>
        <v>97</v>
      </c>
      <c r="P21" s="36">
        <f t="shared" si="1"/>
        <v>26</v>
      </c>
      <c r="Q21" s="36">
        <f t="shared" si="1"/>
        <v>39</v>
      </c>
      <c r="R21" s="38">
        <f t="shared" si="1"/>
        <v>31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62" t="s">
        <v>238</v>
      </c>
      <c r="D23" s="160"/>
      <c r="E23" s="161"/>
      <c r="F23" s="4">
        <v>12</v>
      </c>
      <c r="G23" s="162" t="s">
        <v>242</v>
      </c>
      <c r="H23" s="160"/>
      <c r="I23" s="161"/>
      <c r="J23" s="4">
        <v>13</v>
      </c>
      <c r="K23" s="162" t="s">
        <v>263</v>
      </c>
      <c r="L23" s="160"/>
      <c r="M23" s="161"/>
      <c r="N23" s="4">
        <v>4</v>
      </c>
      <c r="O23" s="162"/>
      <c r="P23" s="160"/>
      <c r="Q23" s="161"/>
      <c r="R23" s="5"/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23</v>
      </c>
      <c r="B25" s="99" t="str">
        <f t="shared" si="2"/>
        <v>Andrew Greene</v>
      </c>
      <c r="C25" s="12">
        <v>4</v>
      </c>
      <c r="D25" s="13">
        <v>2</v>
      </c>
      <c r="E25" s="13">
        <v>1</v>
      </c>
      <c r="F25" s="14">
        <v>1</v>
      </c>
      <c r="G25" s="12">
        <v>5</v>
      </c>
      <c r="H25" s="13">
        <v>0</v>
      </c>
      <c r="I25" s="13">
        <v>2</v>
      </c>
      <c r="J25" s="14">
        <v>0</v>
      </c>
      <c r="K25" s="12">
        <v>3</v>
      </c>
      <c r="L25" s="13">
        <v>0</v>
      </c>
      <c r="M25" s="13">
        <v>1</v>
      </c>
      <c r="N25" s="14">
        <v>0</v>
      </c>
      <c r="O25" s="15"/>
      <c r="P25" s="13"/>
      <c r="Q25" s="13"/>
      <c r="R25" s="16"/>
      <c r="S25" s="17"/>
      <c r="U25" s="47"/>
      <c r="V25" s="48"/>
      <c r="W25" s="47"/>
      <c r="X25" s="45"/>
    </row>
    <row r="26" spans="1:24" x14ac:dyDescent="0.25">
      <c r="A26" s="96" t="str">
        <f t="shared" si="2"/>
        <v>9</v>
      </c>
      <c r="B26" s="99" t="str">
        <f t="shared" si="2"/>
        <v>Pete Trejo</v>
      </c>
      <c r="C26" s="12">
        <v>4</v>
      </c>
      <c r="D26" s="13">
        <v>0</v>
      </c>
      <c r="E26" s="13">
        <v>3</v>
      </c>
      <c r="F26" s="14">
        <v>1</v>
      </c>
      <c r="G26" s="12">
        <v>5</v>
      </c>
      <c r="H26" s="13">
        <v>4</v>
      </c>
      <c r="I26" s="13">
        <v>1</v>
      </c>
      <c r="J26" s="14">
        <v>2</v>
      </c>
      <c r="K26" s="12">
        <v>4</v>
      </c>
      <c r="L26" s="13">
        <v>2</v>
      </c>
      <c r="M26" s="13">
        <v>2</v>
      </c>
      <c r="N26" s="14">
        <v>2</v>
      </c>
      <c r="O26" s="15"/>
      <c r="P26" s="13"/>
      <c r="Q26" s="13"/>
      <c r="R26" s="16"/>
      <c r="S26" s="17"/>
      <c r="U26" s="49"/>
      <c r="V26" s="45"/>
      <c r="W26" s="45"/>
      <c r="X26" s="45"/>
    </row>
    <row r="27" spans="1:24" x14ac:dyDescent="0.25">
      <c r="A27" s="96" t="str">
        <f t="shared" si="2"/>
        <v>20</v>
      </c>
      <c r="B27" s="99" t="str">
        <f t="shared" si="2"/>
        <v>Tanner Gers</v>
      </c>
      <c r="C27" s="12">
        <v>5</v>
      </c>
      <c r="D27" s="13">
        <v>1</v>
      </c>
      <c r="E27" s="13">
        <v>3</v>
      </c>
      <c r="F27" s="14">
        <v>2</v>
      </c>
      <c r="G27" s="12">
        <v>6</v>
      </c>
      <c r="H27" s="13">
        <v>3</v>
      </c>
      <c r="I27" s="13">
        <v>2</v>
      </c>
      <c r="J27" s="14">
        <v>0</v>
      </c>
      <c r="K27" s="12">
        <v>4</v>
      </c>
      <c r="L27" s="13">
        <v>2</v>
      </c>
      <c r="M27" s="13">
        <v>2</v>
      </c>
      <c r="N27" s="14">
        <v>0</v>
      </c>
      <c r="O27" s="15"/>
      <c r="P27" s="13"/>
      <c r="Q27" s="13"/>
      <c r="R27" s="16"/>
      <c r="S27" s="17"/>
      <c r="U27" s="49"/>
      <c r="V27" s="45"/>
      <c r="W27" s="45"/>
      <c r="X27" s="45"/>
    </row>
    <row r="28" spans="1:24" ht="15" x14ac:dyDescent="0.25">
      <c r="A28" s="96" t="str">
        <f t="shared" si="2"/>
        <v>99</v>
      </c>
      <c r="B28" s="99" t="str">
        <f t="shared" si="2"/>
        <v>Sam Griswald</v>
      </c>
      <c r="C28" s="12">
        <v>5</v>
      </c>
      <c r="D28" s="13">
        <v>3</v>
      </c>
      <c r="E28" s="13">
        <v>0</v>
      </c>
      <c r="F28" s="14">
        <v>0</v>
      </c>
      <c r="G28" s="12">
        <v>6</v>
      </c>
      <c r="H28" s="13">
        <v>2</v>
      </c>
      <c r="I28" s="13">
        <v>2</v>
      </c>
      <c r="J28" s="14">
        <v>1</v>
      </c>
      <c r="K28" s="12">
        <v>4</v>
      </c>
      <c r="L28" s="13">
        <v>0</v>
      </c>
      <c r="M28" s="13">
        <v>2</v>
      </c>
      <c r="N28" s="14">
        <v>0</v>
      </c>
      <c r="O28" s="15"/>
      <c r="P28" s="13"/>
      <c r="Q28" s="13"/>
      <c r="R28" s="16"/>
      <c r="S28" s="17"/>
      <c r="U28" s="49"/>
      <c r="V28" s="45"/>
      <c r="W28" s="50"/>
      <c r="X28" s="45"/>
    </row>
    <row r="29" spans="1:24" ht="15" x14ac:dyDescent="0.25">
      <c r="A29" s="96" t="str">
        <f t="shared" si="2"/>
        <v>3</v>
      </c>
      <c r="B29" s="99" t="str">
        <f t="shared" si="2"/>
        <v>Kevin Lowe</v>
      </c>
      <c r="C29" s="12">
        <v>4</v>
      </c>
      <c r="D29" s="13">
        <v>0</v>
      </c>
      <c r="E29" s="13">
        <v>3</v>
      </c>
      <c r="F29" s="14">
        <v>0</v>
      </c>
      <c r="G29" s="12"/>
      <c r="H29" s="13"/>
      <c r="I29" s="13"/>
      <c r="J29" s="14"/>
      <c r="K29" s="12">
        <v>0</v>
      </c>
      <c r="L29" s="13">
        <v>0</v>
      </c>
      <c r="M29" s="13">
        <v>0</v>
      </c>
      <c r="N29" s="14">
        <v>0</v>
      </c>
      <c r="O29" s="15"/>
      <c r="P29" s="13"/>
      <c r="Q29" s="13"/>
      <c r="R29" s="16"/>
      <c r="S29" s="17"/>
      <c r="U29" s="49"/>
      <c r="V29" s="45"/>
      <c r="W29" s="50"/>
      <c r="X29" s="45"/>
    </row>
    <row r="30" spans="1:24" ht="15" x14ac:dyDescent="0.25">
      <c r="A30" s="96" t="str">
        <f t="shared" si="2"/>
        <v>21</v>
      </c>
      <c r="B30" s="99" t="str">
        <f t="shared" si="2"/>
        <v>Dan Greene</v>
      </c>
      <c r="C30" s="12">
        <v>4</v>
      </c>
      <c r="D30" s="13">
        <v>2</v>
      </c>
      <c r="E30" s="13">
        <v>0</v>
      </c>
      <c r="F30" s="14">
        <v>4</v>
      </c>
      <c r="G30" s="12">
        <v>5</v>
      </c>
      <c r="H30" s="13">
        <v>3</v>
      </c>
      <c r="I30" s="13">
        <v>0</v>
      </c>
      <c r="J30" s="14">
        <v>7</v>
      </c>
      <c r="K30" s="12">
        <v>3</v>
      </c>
      <c r="L30" s="13">
        <v>1</v>
      </c>
      <c r="M30" s="13">
        <v>0</v>
      </c>
      <c r="N30" s="14">
        <v>5</v>
      </c>
      <c r="O30" s="15"/>
      <c r="P30" s="13"/>
      <c r="Q30" s="13"/>
      <c r="R30" s="16"/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31</v>
      </c>
      <c r="B31" s="99" t="str">
        <f t="shared" si="2"/>
        <v>Christy Delmonico</v>
      </c>
      <c r="C31" s="12">
        <v>0</v>
      </c>
      <c r="D31" s="13">
        <v>0</v>
      </c>
      <c r="E31" s="13">
        <v>0</v>
      </c>
      <c r="F31" s="14">
        <v>0</v>
      </c>
      <c r="G31" s="12">
        <v>0</v>
      </c>
      <c r="H31" s="13">
        <v>0</v>
      </c>
      <c r="I31" s="13">
        <v>0</v>
      </c>
      <c r="J31" s="14">
        <v>0</v>
      </c>
      <c r="K31" s="12">
        <v>1</v>
      </c>
      <c r="L31" s="13">
        <v>0</v>
      </c>
      <c r="M31" s="13">
        <v>1</v>
      </c>
      <c r="N31" s="14">
        <v>0</v>
      </c>
      <c r="O31" s="15"/>
      <c r="P31" s="13"/>
      <c r="Q31" s="13"/>
      <c r="R31" s="16"/>
      <c r="S31" s="17"/>
      <c r="U31" s="49"/>
      <c r="V31" s="45"/>
      <c r="W31" s="50"/>
      <c r="X31" s="45"/>
    </row>
    <row r="32" spans="1:24" ht="15" x14ac:dyDescent="0.25">
      <c r="A32" s="96" t="str">
        <f t="shared" si="2"/>
        <v>36</v>
      </c>
      <c r="B32" s="99" t="str">
        <f t="shared" si="2"/>
        <v>Scott Logan</v>
      </c>
      <c r="C32" s="12"/>
      <c r="D32" s="13"/>
      <c r="E32" s="13"/>
      <c r="F32" s="14"/>
      <c r="G32" s="12">
        <v>5</v>
      </c>
      <c r="H32" s="13">
        <v>2</v>
      </c>
      <c r="I32" s="13">
        <v>3</v>
      </c>
      <c r="J32" s="14">
        <v>0</v>
      </c>
      <c r="K32" s="12">
        <v>4</v>
      </c>
      <c r="L32" s="13">
        <v>3</v>
      </c>
      <c r="M32" s="13">
        <v>1</v>
      </c>
      <c r="N32" s="14">
        <v>0</v>
      </c>
      <c r="O32" s="15"/>
      <c r="P32" s="13"/>
      <c r="Q32" s="13"/>
      <c r="R32" s="16"/>
      <c r="S32" s="17"/>
      <c r="U32" s="49"/>
      <c r="V32" s="45"/>
      <c r="W32" s="50"/>
      <c r="X32" s="45"/>
    </row>
    <row r="33" spans="1:30" ht="15" x14ac:dyDescent="0.25">
      <c r="A33" s="96">
        <f t="shared" si="2"/>
        <v>0</v>
      </c>
      <c r="B33" s="99">
        <f t="shared" si="2"/>
        <v>0</v>
      </c>
      <c r="C33" s="12"/>
      <c r="D33" s="13"/>
      <c r="E33" s="13"/>
      <c r="F33" s="14"/>
      <c r="G33" s="12"/>
      <c r="H33" s="13"/>
      <c r="I33" s="13"/>
      <c r="J33" s="14"/>
      <c r="K33" s="12"/>
      <c r="L33" s="13"/>
      <c r="M33" s="13"/>
      <c r="N33" s="14"/>
      <c r="O33" s="15"/>
      <c r="P33" s="13"/>
      <c r="Q33" s="13"/>
      <c r="R33" s="16"/>
      <c r="S33" s="17"/>
      <c r="U33" s="49"/>
      <c r="V33" s="45"/>
      <c r="W33" s="50"/>
      <c r="X33" s="45"/>
    </row>
    <row r="34" spans="1:30" ht="15" x14ac:dyDescent="0.25">
      <c r="A34" s="96">
        <f t="shared" si="2"/>
        <v>0</v>
      </c>
      <c r="B34" s="99">
        <f t="shared" si="2"/>
        <v>0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U34" s="49"/>
      <c r="V34" s="45"/>
      <c r="W34" s="50"/>
      <c r="X34" s="45"/>
    </row>
    <row r="35" spans="1:30" ht="15" x14ac:dyDescent="0.25">
      <c r="A35" s="96">
        <f t="shared" si="2"/>
        <v>0</v>
      </c>
      <c r="B35" s="99">
        <f t="shared" si="2"/>
        <v>0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/>
      <c r="P35" s="13"/>
      <c r="Q35" s="13"/>
      <c r="R35" s="16"/>
      <c r="S35" s="17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Daniel Greene</v>
      </c>
      <c r="C40" s="25">
        <v>3</v>
      </c>
      <c r="D40" s="26">
        <v>0</v>
      </c>
      <c r="E40" s="26">
        <v>0</v>
      </c>
      <c r="F40" s="27">
        <v>8</v>
      </c>
      <c r="G40" s="25">
        <v>32</v>
      </c>
      <c r="H40" s="26">
        <v>14</v>
      </c>
      <c r="I40" s="26">
        <v>10</v>
      </c>
      <c r="J40" s="27">
        <v>10</v>
      </c>
      <c r="K40" s="25">
        <v>17</v>
      </c>
      <c r="L40" s="26">
        <v>5</v>
      </c>
      <c r="M40" s="26">
        <v>7</v>
      </c>
      <c r="N40" s="27">
        <v>7</v>
      </c>
      <c r="O40" s="25"/>
      <c r="P40" s="26"/>
      <c r="Q40" s="26"/>
      <c r="R40" s="28"/>
      <c r="S40" s="29"/>
      <c r="U40" s="45"/>
      <c r="V40" s="45"/>
      <c r="W40" s="45"/>
      <c r="X40" s="45"/>
    </row>
    <row r="41" spans="1:30" ht="13.8" thickBot="1" x14ac:dyDescent="0.3">
      <c r="A41" s="23"/>
      <c r="B41" s="120" t="str">
        <f>B19</f>
        <v>Scott Logan</v>
      </c>
      <c r="C41" s="30">
        <v>23</v>
      </c>
      <c r="D41" s="31">
        <v>8</v>
      </c>
      <c r="E41" s="31">
        <v>10</v>
      </c>
      <c r="F41" s="32"/>
      <c r="G41" s="30"/>
      <c r="H41" s="31"/>
      <c r="I41" s="31"/>
      <c r="J41" s="32"/>
      <c r="K41" s="30">
        <v>6</v>
      </c>
      <c r="L41" s="31">
        <v>3</v>
      </c>
      <c r="M41" s="31">
        <v>2</v>
      </c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26</v>
      </c>
      <c r="D42" s="35">
        <f t="shared" si="3"/>
        <v>8</v>
      </c>
      <c r="E42" s="35">
        <f t="shared" si="3"/>
        <v>10</v>
      </c>
      <c r="F42" s="35">
        <f t="shared" si="3"/>
        <v>8</v>
      </c>
      <c r="G42" s="35">
        <f t="shared" si="3"/>
        <v>32</v>
      </c>
      <c r="H42" s="35">
        <f t="shared" si="3"/>
        <v>14</v>
      </c>
      <c r="I42" s="35">
        <f t="shared" si="3"/>
        <v>10</v>
      </c>
      <c r="J42" s="35">
        <f t="shared" si="3"/>
        <v>10</v>
      </c>
      <c r="K42" s="35">
        <f t="shared" si="3"/>
        <v>23</v>
      </c>
      <c r="L42" s="35">
        <f t="shared" si="3"/>
        <v>8</v>
      </c>
      <c r="M42" s="35">
        <f t="shared" si="3"/>
        <v>9</v>
      </c>
      <c r="N42" s="35">
        <f t="shared" si="3"/>
        <v>7</v>
      </c>
      <c r="O42" s="35">
        <f t="shared" si="3"/>
        <v>0</v>
      </c>
      <c r="P42" s="35">
        <f t="shared" si="3"/>
        <v>0</v>
      </c>
      <c r="Q42" s="35">
        <f t="shared" si="3"/>
        <v>0</v>
      </c>
      <c r="R42" s="34">
        <f t="shared" si="3"/>
        <v>0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123</v>
      </c>
      <c r="D43" s="36">
        <f>SUM(P21,D42)</f>
        <v>34</v>
      </c>
      <c r="E43" s="36">
        <f>SUM(Q21,E42)</f>
        <v>49</v>
      </c>
      <c r="F43" s="36">
        <f>SUM(R21,F42)</f>
        <v>39</v>
      </c>
      <c r="G43" s="36">
        <f t="shared" ref="G43:R43" si="4">SUM(C43,G42)</f>
        <v>155</v>
      </c>
      <c r="H43" s="36">
        <f t="shared" si="4"/>
        <v>48</v>
      </c>
      <c r="I43" s="36">
        <f t="shared" si="4"/>
        <v>59</v>
      </c>
      <c r="J43" s="36">
        <f t="shared" si="4"/>
        <v>49</v>
      </c>
      <c r="K43" s="36">
        <f t="shared" si="4"/>
        <v>178</v>
      </c>
      <c r="L43" s="36">
        <f t="shared" si="4"/>
        <v>56</v>
      </c>
      <c r="M43" s="36">
        <f t="shared" si="4"/>
        <v>68</v>
      </c>
      <c r="N43" s="36">
        <f t="shared" si="4"/>
        <v>56</v>
      </c>
      <c r="O43" s="37">
        <f t="shared" si="4"/>
        <v>178</v>
      </c>
      <c r="P43" s="36">
        <f t="shared" si="4"/>
        <v>56</v>
      </c>
      <c r="Q43" s="36">
        <f t="shared" si="4"/>
        <v>68</v>
      </c>
      <c r="R43" s="38">
        <f t="shared" si="4"/>
        <v>56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/>
      <c r="D45" s="160"/>
      <c r="E45" s="161"/>
      <c r="F45" s="55"/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82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23</v>
      </c>
      <c r="B47" s="99" t="str">
        <f t="shared" ref="B47:B61" si="6">B25</f>
        <v>Andrew Greene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21</v>
      </c>
      <c r="P47" s="101">
        <f>SUM(D3,H3,L3,P3,D25,H25,L25,P25,D47,H47,L47)</f>
        <v>4</v>
      </c>
      <c r="Q47" s="101">
        <f>SUM(E3,I3,M3,Q3,E25,I25,M25,Q25,E47,I47,M47)</f>
        <v>6</v>
      </c>
      <c r="R47" s="102">
        <f>SUM(F3,J3,N3,R3,F25,J25,N25,R25,F47,J47,N47)</f>
        <v>1</v>
      </c>
      <c r="S47" s="97">
        <f>IF(O47=0,0,AVERAGE(P47/O47))</f>
        <v>0.19047619047619047</v>
      </c>
      <c r="U47" s="49" t="str">
        <f t="shared" ref="U47:U61" si="7">A47</f>
        <v>23</v>
      </c>
      <c r="V47" s="99" t="str">
        <f>B3</f>
        <v>Andrew Greene</v>
      </c>
      <c r="W47" s="65">
        <f>R47</f>
        <v>1</v>
      </c>
      <c r="X47" s="65">
        <f t="shared" ref="X47:X61" si="8">IF(W47=0,"N/A",W47)</f>
        <v>1</v>
      </c>
      <c r="Y47" s="66">
        <f>S47</f>
        <v>0.19047619047619047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0.16666666666666666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6</v>
      </c>
      <c r="AD47" s="128">
        <f>(S47*O47)/(O47+MAX(summary!$Q$2-O47,0))</f>
        <v>0.19047619047619047</v>
      </c>
    </row>
    <row r="48" spans="1:30" x14ac:dyDescent="0.25">
      <c r="A48" s="96" t="str">
        <f t="shared" si="5"/>
        <v>9</v>
      </c>
      <c r="B48" s="99" t="str">
        <f t="shared" si="6"/>
        <v>Pete Trejo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103">
        <f t="shared" ref="O48:O61" si="10">SUM(C4,G4,K4,O4,C26,G26,K26,O26,C48,G48,K48)</f>
        <v>28</v>
      </c>
      <c r="P48" s="62">
        <f t="shared" ref="P48:P61" si="11">SUM(D4,H4,L4,P4,D26,H26,L26,P26,D48,H48,L48)</f>
        <v>12</v>
      </c>
      <c r="Q48" s="62">
        <f t="shared" ref="Q48:Q61" si="12">SUM(E4,I4,M4,Q4,E26,I26,M26,Q26,E48,I48,M48)</f>
        <v>11</v>
      </c>
      <c r="R48" s="104">
        <f t="shared" ref="R48:R61" si="13">SUM(F4,J4,N4,R4,F26,J26,N26,R26,F48,J48,N48)</f>
        <v>12</v>
      </c>
      <c r="S48" s="98">
        <f t="shared" ref="S48:S61" si="14">IF(O48=0,0,AVERAGE(P48/O48))</f>
        <v>0.42857142857142855</v>
      </c>
      <c r="U48" s="49" t="str">
        <f t="shared" si="7"/>
        <v>9</v>
      </c>
      <c r="V48" s="99" t="str">
        <f t="shared" ref="V48:V61" si="15">B4</f>
        <v>Pete Trejo</v>
      </c>
      <c r="W48" s="65">
        <f t="shared" ref="W48:W61" si="16">R48</f>
        <v>12</v>
      </c>
      <c r="X48" s="65">
        <f t="shared" si="8"/>
        <v>12</v>
      </c>
      <c r="Y48" s="66">
        <f t="shared" ref="Y48:Y61" si="17">S48</f>
        <v>0.42857142857142855</v>
      </c>
      <c r="Z48" s="66" t="str">
        <f>IF($O48&gt;=summary!Q$2,"yes",CONCATENATE("Not &gt;= ",summary!Q$2))</f>
        <v>yes</v>
      </c>
      <c r="AA48" s="66">
        <f>IF(AND(summary!Q$1="po/g",AC48&gt;0),W48/AC48,IF(AND(summary!Q$1="po/g",AC48=0),0,W48))</f>
        <v>1.7142857142857142</v>
      </c>
      <c r="AB48" s="66" t="str">
        <f>IF(AC48&gt;=summary!Q$3,"yes",CONCATENATE("Not &gt;= ",summary!Q$3))</f>
        <v>yes</v>
      </c>
      <c r="AC48" s="65">
        <f t="shared" si="9"/>
        <v>7</v>
      </c>
      <c r="AD48" s="128">
        <f>(S48*O48)/(O48+MAX(summary!$Q$2-O48,0))</f>
        <v>0.42857142857142855</v>
      </c>
    </row>
    <row r="49" spans="1:30" x14ac:dyDescent="0.25">
      <c r="A49" s="96" t="str">
        <f t="shared" si="5"/>
        <v>20</v>
      </c>
      <c r="B49" s="99" t="str">
        <f t="shared" si="6"/>
        <v>Tanner Gers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10"/>
        <v>33</v>
      </c>
      <c r="P49" s="62">
        <f t="shared" si="11"/>
        <v>12</v>
      </c>
      <c r="Q49" s="62">
        <f t="shared" si="12"/>
        <v>17</v>
      </c>
      <c r="R49" s="104">
        <f t="shared" si="13"/>
        <v>12</v>
      </c>
      <c r="S49" s="98">
        <f t="shared" si="14"/>
        <v>0.36363636363636365</v>
      </c>
      <c r="U49" s="49" t="str">
        <f t="shared" si="7"/>
        <v>20</v>
      </c>
      <c r="V49" s="99" t="str">
        <f t="shared" si="15"/>
        <v>Tanner Gers</v>
      </c>
      <c r="W49" s="65">
        <f t="shared" si="16"/>
        <v>12</v>
      </c>
      <c r="X49" s="65">
        <f t="shared" si="8"/>
        <v>12</v>
      </c>
      <c r="Y49" s="66">
        <f t="shared" si="17"/>
        <v>0.36363636363636365</v>
      </c>
      <c r="Z49" s="66" t="str">
        <f>IF($O49&gt;=summary!Q$2,"yes",CONCATENATE("Not &gt;= ",summary!Q$2))</f>
        <v>yes</v>
      </c>
      <c r="AA49" s="66">
        <f>IF(AND(summary!Q$1="po/g",AC49&gt;0),W49/AC49,IF(AND(summary!Q$1="po/g",AC49=0),0,W49))</f>
        <v>1.7142857142857142</v>
      </c>
      <c r="AB49" s="66" t="str">
        <f>IF(AC49&gt;=summary!Q$3,"yes",CONCATENATE("Not &gt;= ",summary!Q$3))</f>
        <v>yes</v>
      </c>
      <c r="AC49" s="65">
        <f t="shared" si="9"/>
        <v>7</v>
      </c>
      <c r="AD49" s="128">
        <f>(S49*O49)/(O49+MAX(summary!$Q$2-O49,0))</f>
        <v>0.36363636363636365</v>
      </c>
    </row>
    <row r="50" spans="1:30" x14ac:dyDescent="0.25">
      <c r="A50" s="96" t="str">
        <f t="shared" si="5"/>
        <v>99</v>
      </c>
      <c r="B50" s="99" t="str">
        <f t="shared" si="6"/>
        <v>Sam Griswald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103">
        <f t="shared" si="10"/>
        <v>31</v>
      </c>
      <c r="P50" s="62">
        <f t="shared" si="11"/>
        <v>14</v>
      </c>
      <c r="Q50" s="62">
        <f t="shared" si="12"/>
        <v>7</v>
      </c>
      <c r="R50" s="104">
        <f t="shared" si="13"/>
        <v>3</v>
      </c>
      <c r="S50" s="98">
        <f t="shared" si="14"/>
        <v>0.45161290322580644</v>
      </c>
      <c r="U50" s="49" t="str">
        <f t="shared" si="7"/>
        <v>99</v>
      </c>
      <c r="V50" s="99" t="str">
        <f t="shared" si="15"/>
        <v>Sam Griswald</v>
      </c>
      <c r="W50" s="65">
        <f t="shared" si="16"/>
        <v>3</v>
      </c>
      <c r="X50" s="65">
        <f t="shared" si="8"/>
        <v>3</v>
      </c>
      <c r="Y50" s="66">
        <f t="shared" si="17"/>
        <v>0.45161290322580644</v>
      </c>
      <c r="Z50" s="66" t="str">
        <f>IF($O50&gt;=summary!Q$2,"yes",CONCATENATE("Not &gt;= ",summary!Q$2))</f>
        <v>yes</v>
      </c>
      <c r="AA50" s="66">
        <f>IF(AND(summary!Q$1="po/g",AC50&gt;0),W50/AC50,IF(AND(summary!Q$1="po/g",AC50=0),0,W50))</f>
        <v>0.42857142857142855</v>
      </c>
      <c r="AB50" s="66" t="str">
        <f>IF(AC50&gt;=summary!Q$3,"yes",CONCATENATE("Not &gt;= ",summary!Q$3))</f>
        <v>yes</v>
      </c>
      <c r="AC50" s="65">
        <f t="shared" si="9"/>
        <v>7</v>
      </c>
      <c r="AD50" s="128">
        <f>(S50*O50)/(O50+MAX(summary!$Q$2-O50,0))</f>
        <v>0.45161290322580644</v>
      </c>
    </row>
    <row r="51" spans="1:30" x14ac:dyDescent="0.25">
      <c r="A51" s="96" t="str">
        <f t="shared" si="5"/>
        <v>3</v>
      </c>
      <c r="B51" s="99" t="str">
        <f t="shared" si="6"/>
        <v>Kevin Lowe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10"/>
        <v>17</v>
      </c>
      <c r="P51" s="62">
        <f t="shared" si="11"/>
        <v>0</v>
      </c>
      <c r="Q51" s="62">
        <f t="shared" si="12"/>
        <v>9</v>
      </c>
      <c r="R51" s="104">
        <f t="shared" si="13"/>
        <v>1</v>
      </c>
      <c r="S51" s="98">
        <f t="shared" si="14"/>
        <v>0</v>
      </c>
      <c r="U51" s="49" t="str">
        <f t="shared" si="7"/>
        <v>3</v>
      </c>
      <c r="V51" s="99" t="str">
        <f t="shared" si="15"/>
        <v>Kevin Lowe</v>
      </c>
      <c r="W51" s="65">
        <f t="shared" si="16"/>
        <v>1</v>
      </c>
      <c r="X51" s="65">
        <f t="shared" si="8"/>
        <v>1</v>
      </c>
      <c r="Y51" s="66">
        <f t="shared" si="17"/>
        <v>0</v>
      </c>
      <c r="Z51" s="66" t="str">
        <f>IF($O51&gt;=summary!Q$2,"yes",CONCATENATE("Not &gt;= ",summary!Q$2))</f>
        <v>Not &gt;= 20</v>
      </c>
      <c r="AA51" s="66">
        <f>IF(AND(summary!Q$1="po/g",AC51&gt;0),W51/AC51,IF(AND(summary!Q$1="po/g",AC51=0),0,W51))</f>
        <v>0.16666666666666666</v>
      </c>
      <c r="AB51" s="66" t="str">
        <f>IF(AC51&gt;=summary!Q$3,"yes",CONCATENATE("Not &gt;= ",summary!Q$3))</f>
        <v>yes</v>
      </c>
      <c r="AC51" s="65">
        <f t="shared" si="9"/>
        <v>6</v>
      </c>
      <c r="AD51" s="128">
        <f>(S51*O51)/(O51+MAX(summary!$Q$2-O51,0))</f>
        <v>0</v>
      </c>
    </row>
    <row r="52" spans="1:30" x14ac:dyDescent="0.25">
      <c r="A52" s="96" t="str">
        <f t="shared" si="5"/>
        <v>21</v>
      </c>
      <c r="B52" s="99" t="str">
        <f t="shared" si="6"/>
        <v>Dan Greene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10"/>
        <v>27</v>
      </c>
      <c r="P52" s="62">
        <f t="shared" si="11"/>
        <v>7</v>
      </c>
      <c r="Q52" s="62">
        <f t="shared" si="12"/>
        <v>6</v>
      </c>
      <c r="R52" s="104">
        <f t="shared" si="13"/>
        <v>27</v>
      </c>
      <c r="S52" s="98">
        <f t="shared" si="14"/>
        <v>0.25925925925925924</v>
      </c>
      <c r="U52" s="49" t="str">
        <f t="shared" si="7"/>
        <v>21</v>
      </c>
      <c r="V52" s="99" t="str">
        <f t="shared" si="15"/>
        <v>Dan Greene</v>
      </c>
      <c r="W52" s="65">
        <f t="shared" si="16"/>
        <v>27</v>
      </c>
      <c r="X52" s="65">
        <f t="shared" si="8"/>
        <v>27</v>
      </c>
      <c r="Y52" s="66">
        <f t="shared" si="17"/>
        <v>0.25925925925925924</v>
      </c>
      <c r="Z52" s="66" t="str">
        <f>IF($O52&gt;=summary!Q$2,"yes",CONCATENATE("Not &gt;= ",summary!Q$2))</f>
        <v>yes</v>
      </c>
      <c r="AA52" s="66">
        <f>IF(AND(summary!Q$1="po/g",AC52&gt;0),W52/AC52,IF(AND(summary!Q$1="po/g",AC52=0),0,W52))</f>
        <v>3.8571428571428572</v>
      </c>
      <c r="AB52" s="66" t="str">
        <f>IF(AC52&gt;=summary!Q$3,"yes",CONCATENATE("Not &gt;= ",summary!Q$3))</f>
        <v>yes</v>
      </c>
      <c r="AC52" s="65">
        <f t="shared" si="9"/>
        <v>7</v>
      </c>
      <c r="AD52" s="128">
        <f>(S52*O52)/(O52+MAX(summary!$Q$2-O52,0))</f>
        <v>0.25925925925925924</v>
      </c>
    </row>
    <row r="53" spans="1:30" x14ac:dyDescent="0.25">
      <c r="A53" s="96" t="str">
        <f t="shared" si="5"/>
        <v>31</v>
      </c>
      <c r="B53" s="99" t="str">
        <f t="shared" si="6"/>
        <v>Christy Delmonico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103">
        <f t="shared" si="10"/>
        <v>3</v>
      </c>
      <c r="P53" s="62">
        <f t="shared" si="11"/>
        <v>0</v>
      </c>
      <c r="Q53" s="62">
        <f t="shared" si="12"/>
        <v>2</v>
      </c>
      <c r="R53" s="104">
        <f t="shared" si="13"/>
        <v>0</v>
      </c>
      <c r="S53" s="98">
        <f t="shared" si="14"/>
        <v>0</v>
      </c>
      <c r="U53" s="49" t="str">
        <f t="shared" si="7"/>
        <v>31</v>
      </c>
      <c r="V53" s="99" t="str">
        <f t="shared" si="15"/>
        <v>Christy Delmonico</v>
      </c>
      <c r="W53" s="65">
        <f t="shared" si="16"/>
        <v>0</v>
      </c>
      <c r="X53" s="65" t="str">
        <f t="shared" si="8"/>
        <v>N/A</v>
      </c>
      <c r="Y53" s="66">
        <f t="shared" si="17"/>
        <v>0</v>
      </c>
      <c r="Z53" s="66" t="str">
        <f>IF($O53&gt;=summary!Q$2,"yes",CONCATENATE("Not &gt;= ",summary!Q$2))</f>
        <v>Not &gt;= 20</v>
      </c>
      <c r="AA53" s="66">
        <f>IF(AND(summary!Q$1="po/g",AC53&gt;0),W53/AC53,IF(AND(summary!Q$1="po/g",AC53=0),0,W53))</f>
        <v>0</v>
      </c>
      <c r="AB53" s="66" t="str">
        <f>IF(AC53&gt;=summary!Q$3,"yes",CONCATENATE("Not &gt;= ",summary!Q$3))</f>
        <v>yes</v>
      </c>
      <c r="AC53" s="65">
        <f t="shared" si="9"/>
        <v>5</v>
      </c>
      <c r="AD53" s="128">
        <f>(S53*O53)/(O53+MAX(summary!$Q$2-O53,0))</f>
        <v>0</v>
      </c>
    </row>
    <row r="54" spans="1:30" x14ac:dyDescent="0.25">
      <c r="A54" s="96" t="str">
        <f t="shared" si="5"/>
        <v>36</v>
      </c>
      <c r="B54" s="99" t="str">
        <f t="shared" si="6"/>
        <v>Scott Logan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103">
        <f t="shared" si="10"/>
        <v>18</v>
      </c>
      <c r="P54" s="62">
        <f t="shared" si="11"/>
        <v>7</v>
      </c>
      <c r="Q54" s="62">
        <f t="shared" si="12"/>
        <v>10</v>
      </c>
      <c r="R54" s="104">
        <f t="shared" si="13"/>
        <v>0</v>
      </c>
      <c r="S54" s="98">
        <f t="shared" si="14"/>
        <v>0.3888888888888889</v>
      </c>
      <c r="U54" s="49" t="str">
        <f t="shared" si="7"/>
        <v>36</v>
      </c>
      <c r="V54" s="99" t="str">
        <f t="shared" si="15"/>
        <v>Scott Logan</v>
      </c>
      <c r="W54" s="65">
        <f t="shared" si="16"/>
        <v>0</v>
      </c>
      <c r="X54" s="65" t="str">
        <f t="shared" si="8"/>
        <v>N/A</v>
      </c>
      <c r="Y54" s="66">
        <f t="shared" si="17"/>
        <v>0.3888888888888889</v>
      </c>
      <c r="Z54" s="66" t="str">
        <f>IF($O54&gt;=summary!Q$2,"yes",CONCATENATE("Not &gt;= ",summary!Q$2))</f>
        <v>Not &gt;= 20</v>
      </c>
      <c r="AA54" s="66">
        <f>IF(AND(summary!Q$1="po/g",AC54&gt;0),W54/AC54,IF(AND(summary!Q$1="po/g",AC54=0),0,W54))</f>
        <v>0</v>
      </c>
      <c r="AB54" s="66" t="str">
        <f>IF(AC54&gt;=summary!Q$3,"yes",CONCATENATE("Not &gt;= ",summary!Q$3))</f>
        <v>yes</v>
      </c>
      <c r="AC54" s="65">
        <f t="shared" si="9"/>
        <v>5</v>
      </c>
      <c r="AD54" s="128">
        <f>(S54*O54)/(O54+MAX(summary!$Q$2-O54,0))</f>
        <v>0.35</v>
      </c>
    </row>
    <row r="55" spans="1:30" x14ac:dyDescent="0.25">
      <c r="A55" s="96">
        <f t="shared" si="5"/>
        <v>0</v>
      </c>
      <c r="B55" s="99">
        <f t="shared" si="6"/>
        <v>0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0"/>
        <v>0</v>
      </c>
      <c r="P55" s="62">
        <f t="shared" si="11"/>
        <v>0</v>
      </c>
      <c r="Q55" s="62">
        <f t="shared" si="12"/>
        <v>0</v>
      </c>
      <c r="R55" s="104">
        <f t="shared" si="13"/>
        <v>0</v>
      </c>
      <c r="S55" s="98">
        <f t="shared" si="14"/>
        <v>0</v>
      </c>
      <c r="U55" s="49">
        <f t="shared" si="7"/>
        <v>0</v>
      </c>
      <c r="V55" s="99">
        <f t="shared" si="15"/>
        <v>0</v>
      </c>
      <c r="W55" s="65">
        <f t="shared" si="16"/>
        <v>0</v>
      </c>
      <c r="X55" s="65" t="str">
        <f t="shared" si="8"/>
        <v>N/A</v>
      </c>
      <c r="Y55" s="66">
        <f t="shared" si="17"/>
        <v>0</v>
      </c>
      <c r="Z55" s="66" t="str">
        <f>IF($O55&gt;=summary!Q$2,"yes",CONCATENATE("Not &gt;= ",summary!Q$2))</f>
        <v>Not &gt;= 20</v>
      </c>
      <c r="AA55" s="66">
        <f>IF(AND(summary!Q$1="po/g",AC55&gt;0),W55/AC55,IF(AND(summary!Q$1="po/g",AC55=0),0,W55))</f>
        <v>0</v>
      </c>
      <c r="AB55" s="66" t="str">
        <f>IF(AC55&gt;=summary!Q$3,"yes",CONCATENATE("Not &gt;= ",summary!Q$3))</f>
        <v>Not &gt;= 4</v>
      </c>
      <c r="AC55" s="65">
        <f t="shared" si="9"/>
        <v>0</v>
      </c>
      <c r="AD55" s="128">
        <f>(S55*O55)/(O55+MAX(summary!$Q$2-O55,0))</f>
        <v>0</v>
      </c>
    </row>
    <row r="56" spans="1:30" x14ac:dyDescent="0.25">
      <c r="A56" s="96">
        <f t="shared" si="5"/>
        <v>0</v>
      </c>
      <c r="B56" s="99">
        <f t="shared" si="6"/>
        <v>0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0"/>
        <v>0</v>
      </c>
      <c r="P56" s="62">
        <f t="shared" si="11"/>
        <v>0</v>
      </c>
      <c r="Q56" s="62">
        <f t="shared" si="12"/>
        <v>0</v>
      </c>
      <c r="R56" s="104">
        <f t="shared" si="13"/>
        <v>0</v>
      </c>
      <c r="S56" s="98">
        <f t="shared" si="14"/>
        <v>0</v>
      </c>
      <c r="U56" s="49">
        <f t="shared" si="7"/>
        <v>0</v>
      </c>
      <c r="V56" s="99">
        <f t="shared" si="15"/>
        <v>0</v>
      </c>
      <c r="W56" s="65">
        <f t="shared" si="16"/>
        <v>0</v>
      </c>
      <c r="X56" s="65" t="str">
        <f t="shared" si="8"/>
        <v>N/A</v>
      </c>
      <c r="Y56" s="66">
        <f t="shared" si="17"/>
        <v>0</v>
      </c>
      <c r="Z56" s="66" t="str">
        <f>IF($O56&gt;=summary!Q$2,"yes",CONCATENATE("Not &gt;= ",summary!Q$2))</f>
        <v>Not &gt;= 20</v>
      </c>
      <c r="AA56" s="66">
        <f>IF(AND(summary!Q$1="po/g",AC56&gt;0),W56/AC56,IF(AND(summary!Q$1="po/g",AC56=0),0,W56))</f>
        <v>0</v>
      </c>
      <c r="AB56" s="66" t="str">
        <f>IF(AC56&gt;=summary!Q$3,"yes",CONCATENATE("Not &gt;= ",summary!Q$3))</f>
        <v>Not &gt;= 4</v>
      </c>
      <c r="AC56" s="65">
        <f t="shared" si="9"/>
        <v>0</v>
      </c>
      <c r="AD56" s="128">
        <f>(S56*O56)/(O56+MAX(summary!$Q$2-O56,0))</f>
        <v>0</v>
      </c>
    </row>
    <row r="57" spans="1:30" x14ac:dyDescent="0.25">
      <c r="A57" s="96">
        <f t="shared" si="5"/>
        <v>0</v>
      </c>
      <c r="B57" s="99">
        <f t="shared" si="6"/>
        <v>0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0"/>
        <v>0</v>
      </c>
      <c r="P57" s="62">
        <f t="shared" si="11"/>
        <v>0</v>
      </c>
      <c r="Q57" s="62">
        <f t="shared" si="12"/>
        <v>0</v>
      </c>
      <c r="R57" s="104">
        <f t="shared" si="13"/>
        <v>0</v>
      </c>
      <c r="S57" s="98">
        <f t="shared" si="14"/>
        <v>0</v>
      </c>
      <c r="U57" s="49">
        <f t="shared" si="7"/>
        <v>0</v>
      </c>
      <c r="V57" s="99">
        <f t="shared" si="15"/>
        <v>0</v>
      </c>
      <c r="W57" s="65">
        <f t="shared" si="16"/>
        <v>0</v>
      </c>
      <c r="X57" s="65" t="str">
        <f t="shared" si="8"/>
        <v>N/A</v>
      </c>
      <c r="Y57" s="66">
        <f t="shared" si="17"/>
        <v>0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Not &gt;= 4</v>
      </c>
      <c r="AC57" s="65">
        <f t="shared" si="9"/>
        <v>0</v>
      </c>
      <c r="AD57" s="128">
        <f>(S57*O57)/(O57+MAX(summary!$Q$2-O57,0))</f>
        <v>0</v>
      </c>
    </row>
    <row r="58" spans="1:30" x14ac:dyDescent="0.25">
      <c r="A58" s="96">
        <f t="shared" si="5"/>
        <v>0</v>
      </c>
      <c r="B58" s="99">
        <f t="shared" si="6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0"/>
        <v>0</v>
      </c>
      <c r="P58" s="106">
        <f t="shared" si="11"/>
        <v>0</v>
      </c>
      <c r="Q58" s="106">
        <f t="shared" si="12"/>
        <v>0</v>
      </c>
      <c r="R58" s="107">
        <f t="shared" si="13"/>
        <v>0</v>
      </c>
      <c r="S58" s="98">
        <f t="shared" si="14"/>
        <v>0</v>
      </c>
      <c r="U58" s="49">
        <f t="shared" si="7"/>
        <v>0</v>
      </c>
      <c r="V58" s="99">
        <f t="shared" si="15"/>
        <v>0</v>
      </c>
      <c r="W58" s="65">
        <f t="shared" si="16"/>
        <v>0</v>
      </c>
      <c r="X58" s="65" t="str">
        <f t="shared" si="8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0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Daniel Greene</v>
      </c>
      <c r="C63" s="71"/>
      <c r="D63" s="72"/>
      <c r="E63" s="72"/>
      <c r="F63" s="73"/>
      <c r="G63" s="71"/>
      <c r="H63" s="72"/>
      <c r="I63" s="72"/>
      <c r="J63" s="73"/>
      <c r="K63" s="71"/>
      <c r="L63" s="72"/>
      <c r="M63" s="72"/>
      <c r="N63" s="73"/>
      <c r="O63" s="25">
        <f t="shared" ref="O63:Q64" si="18">SUM(C18,G18,K18,O18,C40,G40,K40,O40,C63,G63,K63)</f>
        <v>118</v>
      </c>
      <c r="P63" s="25">
        <f t="shared" si="18"/>
        <v>37</v>
      </c>
      <c r="Q63" s="25">
        <f t="shared" si="18"/>
        <v>41</v>
      </c>
      <c r="R63" s="27"/>
      <c r="S63" s="74">
        <f>SUM(Q63/O63)</f>
        <v>0.34745762711864409</v>
      </c>
      <c r="V63" s="62" t="s">
        <v>23</v>
      </c>
      <c r="W63" s="65">
        <f>SUM(W47:W61)</f>
        <v>56</v>
      </c>
      <c r="X63" s="65">
        <f>SUM(X47:X61)</f>
        <v>56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 t="str">
        <f>B41</f>
        <v>Scott Logan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 t="shared" si="18"/>
        <v>60</v>
      </c>
      <c r="P64" s="25">
        <f t="shared" si="18"/>
        <v>19</v>
      </c>
      <c r="Q64" s="25">
        <f t="shared" si="18"/>
        <v>27</v>
      </c>
      <c r="R64" s="27"/>
      <c r="S64" s="74">
        <f>SUM(Q64/O64)</f>
        <v>0.45</v>
      </c>
      <c r="V64" s="75" t="s">
        <v>24</v>
      </c>
      <c r="W64" s="69"/>
      <c r="X64" s="69"/>
      <c r="Y64" s="76">
        <f>MAX(Y47:Y61)</f>
        <v>0.45161290322580644</v>
      </c>
      <c r="Z64" s="76"/>
      <c r="AA64" s="76">
        <f>MAX(AA47:AA61)</f>
        <v>3.8571428571428572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9">SUM(C47:C61)</f>
        <v>0</v>
      </c>
      <c r="D65" s="35">
        <f t="shared" si="19"/>
        <v>0</v>
      </c>
      <c r="E65" s="35">
        <f t="shared" si="19"/>
        <v>0</v>
      </c>
      <c r="F65" s="35">
        <f t="shared" si="19"/>
        <v>0</v>
      </c>
      <c r="G65" s="35">
        <f t="shared" si="19"/>
        <v>0</v>
      </c>
      <c r="H65" s="35">
        <f t="shared" si="19"/>
        <v>0</v>
      </c>
      <c r="I65" s="35">
        <f t="shared" si="19"/>
        <v>0</v>
      </c>
      <c r="J65" s="35">
        <f t="shared" si="19"/>
        <v>0</v>
      </c>
      <c r="K65" s="35">
        <f t="shared" si="19"/>
        <v>0</v>
      </c>
      <c r="L65" s="35">
        <f t="shared" si="19"/>
        <v>0</v>
      </c>
      <c r="M65" s="35">
        <f t="shared" si="19"/>
        <v>0</v>
      </c>
      <c r="N65" s="35">
        <f t="shared" si="19"/>
        <v>0</v>
      </c>
      <c r="O65" s="67">
        <f t="shared" si="19"/>
        <v>178</v>
      </c>
      <c r="P65" s="81">
        <f>SUM(P46:P61)</f>
        <v>56</v>
      </c>
      <c r="Q65" s="81">
        <f>SUM(Q46:Q61)</f>
        <v>68</v>
      </c>
      <c r="R65" s="81">
        <f>SUM(R46:R61)</f>
        <v>56</v>
      </c>
      <c r="S65" s="82">
        <f>AVERAGE(P65/O65)</f>
        <v>0.3146067415730337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178</v>
      </c>
      <c r="D66" s="35">
        <f>SUM(P43,D65)</f>
        <v>56</v>
      </c>
      <c r="E66" s="35">
        <f>SUM(Q43,E65)</f>
        <v>68</v>
      </c>
      <c r="F66" s="35">
        <f>SUM(R43,F65)</f>
        <v>56</v>
      </c>
      <c r="G66" s="35">
        <f t="shared" ref="G66:M66" si="20">SUM(C66,G65)</f>
        <v>178</v>
      </c>
      <c r="H66" s="35">
        <f t="shared" si="20"/>
        <v>56</v>
      </c>
      <c r="I66" s="35">
        <f t="shared" si="20"/>
        <v>68</v>
      </c>
      <c r="J66" s="35">
        <f t="shared" si="20"/>
        <v>56</v>
      </c>
      <c r="K66" s="35">
        <f t="shared" si="20"/>
        <v>178</v>
      </c>
      <c r="L66" s="35">
        <f t="shared" si="20"/>
        <v>56</v>
      </c>
      <c r="M66" s="35">
        <f t="shared" si="20"/>
        <v>68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0.49090909090909096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1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7</v>
      </c>
      <c r="E69" s="86" t="s">
        <v>32</v>
      </c>
      <c r="V69" s="90" t="s">
        <v>29</v>
      </c>
      <c r="W69" s="68" t="str">
        <f>B63</f>
        <v>Daniel Greene</v>
      </c>
      <c r="X69" s="92">
        <f>1-Q63/O63</f>
        <v>0.65254237288135597</v>
      </c>
      <c r="Y69" s="69" t="str">
        <f>IF(O63&gt;=summary!Q$4,"yes",CONCATENATE("Not &gt;= ",summary!Q$4))</f>
        <v>Not &gt;= 120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 t="str">
        <f>B64</f>
        <v>Scott Logan</v>
      </c>
      <c r="X70" s="95">
        <f>1-Q64/O64</f>
        <v>0.55000000000000004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O1:Q1"/>
    <mergeCell ref="C1:E1"/>
    <mergeCell ref="G1:I1"/>
    <mergeCell ref="K1:M1"/>
    <mergeCell ref="V67:X67"/>
    <mergeCell ref="C45:E45"/>
    <mergeCell ref="G45:I45"/>
    <mergeCell ref="K45:M45"/>
    <mergeCell ref="K23:M23"/>
    <mergeCell ref="C23:E23"/>
    <mergeCell ref="G23:I23"/>
    <mergeCell ref="O23:Q23"/>
  </mergeCells>
  <phoneticPr fontId="0" type="noConversion"/>
  <conditionalFormatting sqref="Y47:Z62">
    <cfRule type="cellIs" dxfId="9" priority="1" stopIfTrue="1" operator="equal">
      <formula>$Y$64</formula>
    </cfRule>
  </conditionalFormatting>
  <conditionalFormatting sqref="AA47:AB62">
    <cfRule type="cellIs" dxfId="8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EB88B-D22D-4A91-B3D1-751F414DD791}">
  <sheetPr codeName="Sheet27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20" ht="13.8" thickBot="1" x14ac:dyDescent="0.3">
      <c r="A1" s="1" t="s">
        <v>0</v>
      </c>
      <c r="B1" s="2" t="s">
        <v>1</v>
      </c>
      <c r="C1" s="159" t="s">
        <v>301</v>
      </c>
      <c r="D1" s="160"/>
      <c r="E1" s="161"/>
      <c r="F1" s="4">
        <v>0</v>
      </c>
      <c r="G1" s="159" t="s">
        <v>263</v>
      </c>
      <c r="H1" s="160"/>
      <c r="I1" s="161"/>
      <c r="J1" s="4">
        <v>2</v>
      </c>
      <c r="K1" s="159" t="s">
        <v>106</v>
      </c>
      <c r="L1" s="160"/>
      <c r="M1" s="161"/>
      <c r="N1" s="4">
        <v>15</v>
      </c>
      <c r="O1" s="159" t="s">
        <v>242</v>
      </c>
      <c r="P1" s="160"/>
      <c r="Q1" s="161"/>
      <c r="R1" s="5">
        <v>3</v>
      </c>
      <c r="S1" s="6"/>
    </row>
    <row r="2" spans="1:20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5">
      <c r="A3" s="96" t="s">
        <v>133</v>
      </c>
      <c r="B3" s="99" t="s">
        <v>206</v>
      </c>
      <c r="C3" s="12">
        <v>3</v>
      </c>
      <c r="D3" s="13">
        <v>2</v>
      </c>
      <c r="E3" s="13">
        <v>0</v>
      </c>
      <c r="F3" s="14">
        <v>2</v>
      </c>
      <c r="G3" s="12">
        <v>5</v>
      </c>
      <c r="H3" s="13">
        <v>4</v>
      </c>
      <c r="I3" s="13">
        <v>1</v>
      </c>
      <c r="J3" s="14">
        <v>0</v>
      </c>
      <c r="K3" s="12">
        <v>6</v>
      </c>
      <c r="L3" s="13">
        <v>3</v>
      </c>
      <c r="M3" s="13">
        <v>2</v>
      </c>
      <c r="N3" s="14">
        <v>6</v>
      </c>
      <c r="O3" s="12">
        <v>4</v>
      </c>
      <c r="P3" s="13">
        <v>4</v>
      </c>
      <c r="Q3" s="13">
        <v>0</v>
      </c>
      <c r="R3" s="14">
        <v>2</v>
      </c>
      <c r="S3" s="17"/>
    </row>
    <row r="4" spans="1:20" x14ac:dyDescent="0.25">
      <c r="A4" s="96" t="s">
        <v>116</v>
      </c>
      <c r="B4" s="99" t="s">
        <v>205</v>
      </c>
      <c r="C4" s="12">
        <v>3</v>
      </c>
      <c r="D4" s="13">
        <v>2</v>
      </c>
      <c r="E4" s="13">
        <v>0</v>
      </c>
      <c r="F4" s="14">
        <v>0</v>
      </c>
      <c r="G4" s="12">
        <v>5</v>
      </c>
      <c r="H4" s="13">
        <v>3</v>
      </c>
      <c r="I4" s="13">
        <v>0</v>
      </c>
      <c r="J4" s="14">
        <v>1</v>
      </c>
      <c r="K4" s="12">
        <v>6</v>
      </c>
      <c r="L4" s="13">
        <v>3</v>
      </c>
      <c r="M4" s="13">
        <v>0</v>
      </c>
      <c r="N4" s="14">
        <v>0</v>
      </c>
      <c r="O4" s="12">
        <v>4</v>
      </c>
      <c r="P4" s="13">
        <v>3</v>
      </c>
      <c r="Q4" s="13">
        <v>1</v>
      </c>
      <c r="R4" s="14">
        <v>0</v>
      </c>
      <c r="S4" s="17"/>
      <c r="T4" s="112"/>
    </row>
    <row r="5" spans="1:20" x14ac:dyDescent="0.25">
      <c r="A5" s="96" t="s">
        <v>207</v>
      </c>
      <c r="B5" s="99" t="s">
        <v>216</v>
      </c>
      <c r="C5" s="12">
        <v>3</v>
      </c>
      <c r="D5" s="13">
        <v>2</v>
      </c>
      <c r="E5" s="13">
        <v>1</v>
      </c>
      <c r="F5" s="14">
        <v>1</v>
      </c>
      <c r="G5" s="12">
        <v>5</v>
      </c>
      <c r="H5" s="13">
        <v>2</v>
      </c>
      <c r="I5" s="13">
        <v>0</v>
      </c>
      <c r="J5" s="14">
        <v>2</v>
      </c>
      <c r="K5" s="12">
        <v>5</v>
      </c>
      <c r="L5" s="13">
        <v>2</v>
      </c>
      <c r="M5" s="13">
        <v>2</v>
      </c>
      <c r="N5" s="14">
        <v>4</v>
      </c>
      <c r="O5" s="12">
        <v>4</v>
      </c>
      <c r="P5" s="13">
        <v>4</v>
      </c>
      <c r="Q5" s="13">
        <v>0</v>
      </c>
      <c r="R5" s="14">
        <v>1</v>
      </c>
      <c r="S5" s="17"/>
      <c r="T5" s="112"/>
    </row>
    <row r="6" spans="1:20" x14ac:dyDescent="0.25">
      <c r="A6" s="96" t="s">
        <v>121</v>
      </c>
      <c r="B6" s="99" t="s">
        <v>262</v>
      </c>
      <c r="C6" s="12">
        <v>0</v>
      </c>
      <c r="D6" s="13">
        <v>0</v>
      </c>
      <c r="E6" s="13">
        <v>0</v>
      </c>
      <c r="F6" s="14">
        <v>0</v>
      </c>
      <c r="G6" s="12">
        <v>0</v>
      </c>
      <c r="H6" s="13">
        <v>0</v>
      </c>
      <c r="I6" s="13">
        <v>0</v>
      </c>
      <c r="J6" s="14">
        <v>1</v>
      </c>
      <c r="K6" s="12">
        <v>0</v>
      </c>
      <c r="L6" s="13">
        <v>0</v>
      </c>
      <c r="M6" s="13">
        <v>0</v>
      </c>
      <c r="N6" s="14">
        <v>2</v>
      </c>
      <c r="O6" s="12">
        <v>0</v>
      </c>
      <c r="P6" s="13">
        <v>0</v>
      </c>
      <c r="Q6" s="13">
        <v>0</v>
      </c>
      <c r="R6" s="14">
        <v>1</v>
      </c>
      <c r="S6" s="17" t="s">
        <v>8</v>
      </c>
      <c r="T6" s="112"/>
    </row>
    <row r="7" spans="1:20" x14ac:dyDescent="0.25">
      <c r="A7" s="96" t="s">
        <v>191</v>
      </c>
      <c r="B7" s="99" t="s">
        <v>209</v>
      </c>
      <c r="C7" s="12">
        <v>3</v>
      </c>
      <c r="D7" s="13">
        <v>3</v>
      </c>
      <c r="E7" s="13">
        <v>0</v>
      </c>
      <c r="F7" s="14">
        <v>0</v>
      </c>
      <c r="G7" s="12">
        <v>4</v>
      </c>
      <c r="H7" s="13">
        <v>3</v>
      </c>
      <c r="I7" s="13">
        <v>0</v>
      </c>
      <c r="J7" s="14">
        <v>0</v>
      </c>
      <c r="K7" s="12">
        <v>5</v>
      </c>
      <c r="L7" s="13">
        <v>3</v>
      </c>
      <c r="M7" s="13">
        <v>2</v>
      </c>
      <c r="N7" s="14">
        <v>0</v>
      </c>
      <c r="O7" s="12">
        <v>4</v>
      </c>
      <c r="P7" s="13">
        <v>3</v>
      </c>
      <c r="Q7" s="13">
        <v>0</v>
      </c>
      <c r="R7" s="14">
        <v>1</v>
      </c>
      <c r="S7" s="17"/>
      <c r="T7" s="112"/>
    </row>
    <row r="8" spans="1:20" x14ac:dyDescent="0.25">
      <c r="A8" s="96" t="s">
        <v>144</v>
      </c>
      <c r="B8" s="99" t="s">
        <v>208</v>
      </c>
      <c r="C8" s="12">
        <v>3</v>
      </c>
      <c r="D8" s="13">
        <v>2</v>
      </c>
      <c r="E8" s="13">
        <v>0</v>
      </c>
      <c r="F8" s="14">
        <v>3</v>
      </c>
      <c r="G8" s="12">
        <v>0</v>
      </c>
      <c r="H8" s="13">
        <v>0</v>
      </c>
      <c r="I8" s="13">
        <v>0</v>
      </c>
      <c r="J8" s="14">
        <v>0</v>
      </c>
      <c r="K8" s="12">
        <v>5</v>
      </c>
      <c r="L8" s="13">
        <v>2</v>
      </c>
      <c r="M8" s="13">
        <v>2</v>
      </c>
      <c r="N8" s="14">
        <v>2</v>
      </c>
      <c r="O8" s="12">
        <v>4</v>
      </c>
      <c r="P8" s="13">
        <v>2</v>
      </c>
      <c r="Q8" s="13">
        <v>1</v>
      </c>
      <c r="R8" s="14">
        <v>0</v>
      </c>
      <c r="S8" s="17"/>
      <c r="T8" s="112"/>
    </row>
    <row r="9" spans="1:20" x14ac:dyDescent="0.25">
      <c r="A9" s="96" t="s">
        <v>131</v>
      </c>
      <c r="B9" s="99" t="s">
        <v>261</v>
      </c>
      <c r="C9" s="12">
        <v>0</v>
      </c>
      <c r="D9" s="13">
        <v>0</v>
      </c>
      <c r="E9" s="13">
        <v>0</v>
      </c>
      <c r="F9" s="14">
        <v>0</v>
      </c>
      <c r="G9" s="12">
        <v>4</v>
      </c>
      <c r="H9" s="13">
        <v>3</v>
      </c>
      <c r="I9" s="13">
        <v>0</v>
      </c>
      <c r="J9" s="14">
        <v>0</v>
      </c>
      <c r="K9" s="12"/>
      <c r="L9" s="13"/>
      <c r="M9" s="13"/>
      <c r="N9" s="14"/>
      <c r="O9" s="12">
        <v>4</v>
      </c>
      <c r="P9" s="13">
        <v>2</v>
      </c>
      <c r="Q9" s="13">
        <v>0</v>
      </c>
      <c r="R9" s="14">
        <v>2</v>
      </c>
      <c r="S9" s="17"/>
      <c r="T9" s="112"/>
    </row>
    <row r="10" spans="1:20" x14ac:dyDescent="0.25">
      <c r="A10" s="96" t="s">
        <v>143</v>
      </c>
      <c r="B10" s="99" t="s">
        <v>259</v>
      </c>
      <c r="C10" s="12">
        <v>3</v>
      </c>
      <c r="D10" s="13">
        <v>1</v>
      </c>
      <c r="E10" s="13">
        <v>0</v>
      </c>
      <c r="F10" s="14">
        <v>0</v>
      </c>
      <c r="G10" s="12">
        <v>4</v>
      </c>
      <c r="H10" s="13">
        <v>3</v>
      </c>
      <c r="I10" s="13">
        <v>0</v>
      </c>
      <c r="J10" s="14">
        <v>0</v>
      </c>
      <c r="K10" s="12">
        <v>5</v>
      </c>
      <c r="L10" s="13">
        <v>3</v>
      </c>
      <c r="M10" s="13">
        <v>1</v>
      </c>
      <c r="N10" s="14">
        <v>0</v>
      </c>
      <c r="O10" s="12"/>
      <c r="P10" s="13"/>
      <c r="Q10" s="13"/>
      <c r="R10" s="14"/>
      <c r="S10" s="17"/>
      <c r="T10" s="112"/>
    </row>
    <row r="11" spans="1:20" x14ac:dyDescent="0.25">
      <c r="A11" s="96" t="s">
        <v>258</v>
      </c>
      <c r="B11" s="99" t="s">
        <v>260</v>
      </c>
      <c r="C11" s="12">
        <v>0</v>
      </c>
      <c r="D11" s="13">
        <v>0</v>
      </c>
      <c r="E11" s="13">
        <v>0</v>
      </c>
      <c r="F11" s="14">
        <v>1</v>
      </c>
      <c r="G11" s="12">
        <v>0</v>
      </c>
      <c r="H11" s="13">
        <v>0</v>
      </c>
      <c r="I11" s="13">
        <v>0</v>
      </c>
      <c r="J11" s="14">
        <v>2</v>
      </c>
      <c r="K11" s="12">
        <v>0</v>
      </c>
      <c r="L11" s="13">
        <v>0</v>
      </c>
      <c r="M11" s="13">
        <v>0</v>
      </c>
      <c r="N11" s="14">
        <v>1</v>
      </c>
      <c r="O11" s="15">
        <v>0</v>
      </c>
      <c r="P11" s="13">
        <v>0</v>
      </c>
      <c r="Q11" s="13">
        <v>0</v>
      </c>
      <c r="R11" s="16">
        <v>1</v>
      </c>
      <c r="S11" s="17"/>
      <c r="T11" s="112"/>
    </row>
    <row r="12" spans="1:20" x14ac:dyDescent="0.25">
      <c r="A12" s="96"/>
      <c r="B12" s="99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5"/>
      <c r="P12" s="13"/>
      <c r="Q12" s="13"/>
      <c r="R12" s="16"/>
      <c r="S12" s="17"/>
      <c r="T12" s="112"/>
    </row>
    <row r="13" spans="1:20" x14ac:dyDescent="0.25">
      <c r="A13" s="96"/>
      <c r="B13" s="99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5"/>
      <c r="P13" s="13"/>
      <c r="Q13" s="13"/>
      <c r="R13" s="16"/>
      <c r="S13" s="17"/>
      <c r="T13" s="112"/>
    </row>
    <row r="14" spans="1:20" x14ac:dyDescent="0.25">
      <c r="A14" s="96"/>
      <c r="B14" s="99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  <c r="T14" s="112"/>
    </row>
    <row r="15" spans="1:20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  <c r="T15" s="112"/>
    </row>
    <row r="16" spans="1:20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21"/>
      <c r="P17" s="19"/>
      <c r="Q17" s="19"/>
      <c r="R17" s="22"/>
      <c r="S17" s="17"/>
    </row>
    <row r="18" spans="1:24" x14ac:dyDescent="0.25">
      <c r="A18" s="23" t="s">
        <v>9</v>
      </c>
      <c r="B18" s="24" t="s">
        <v>204</v>
      </c>
      <c r="C18" s="25">
        <v>18</v>
      </c>
      <c r="D18" s="26">
        <v>12</v>
      </c>
      <c r="E18" s="26">
        <v>1</v>
      </c>
      <c r="F18" s="27">
        <v>7</v>
      </c>
      <c r="G18" s="25">
        <v>27</v>
      </c>
      <c r="H18" s="26">
        <v>18</v>
      </c>
      <c r="I18" s="26">
        <v>1</v>
      </c>
      <c r="J18" s="27">
        <v>6</v>
      </c>
      <c r="K18" s="25">
        <v>32</v>
      </c>
      <c r="L18" s="26">
        <v>16</v>
      </c>
      <c r="M18" s="26">
        <v>9</v>
      </c>
      <c r="N18" s="27">
        <v>15</v>
      </c>
      <c r="O18" s="25">
        <v>24</v>
      </c>
      <c r="P18" s="26">
        <v>18</v>
      </c>
      <c r="Q18" s="26">
        <v>2</v>
      </c>
      <c r="R18" s="28">
        <v>8</v>
      </c>
      <c r="S18" s="29"/>
    </row>
    <row r="19" spans="1:24" ht="13.8" thickBot="1" x14ac:dyDescent="0.3">
      <c r="A19" s="23"/>
      <c r="B19" s="120"/>
      <c r="C19" s="30"/>
      <c r="D19" s="31"/>
      <c r="E19" s="31"/>
      <c r="F19" s="32"/>
      <c r="G19" s="30"/>
      <c r="H19" s="31"/>
      <c r="I19" s="31"/>
      <c r="J19" s="32"/>
      <c r="K19" s="30"/>
      <c r="L19" s="31"/>
      <c r="M19" s="31"/>
      <c r="N19" s="32"/>
      <c r="O19" s="30"/>
      <c r="P19" s="31"/>
      <c r="Q19" s="31"/>
      <c r="R19" s="33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18</v>
      </c>
      <c r="D20" s="35">
        <f t="shared" si="0"/>
        <v>12</v>
      </c>
      <c r="E20" s="35">
        <f t="shared" si="0"/>
        <v>1</v>
      </c>
      <c r="F20" s="35">
        <f t="shared" si="0"/>
        <v>7</v>
      </c>
      <c r="G20" s="35">
        <f t="shared" si="0"/>
        <v>27</v>
      </c>
      <c r="H20" s="35">
        <f t="shared" si="0"/>
        <v>18</v>
      </c>
      <c r="I20" s="35">
        <f t="shared" si="0"/>
        <v>1</v>
      </c>
      <c r="J20" s="35">
        <f t="shared" si="0"/>
        <v>6</v>
      </c>
      <c r="K20" s="35">
        <f t="shared" si="0"/>
        <v>32</v>
      </c>
      <c r="L20" s="35">
        <f t="shared" si="0"/>
        <v>16</v>
      </c>
      <c r="M20" s="35">
        <f t="shared" si="0"/>
        <v>9</v>
      </c>
      <c r="N20" s="35">
        <f t="shared" si="0"/>
        <v>15</v>
      </c>
      <c r="O20" s="35">
        <f t="shared" si="0"/>
        <v>24</v>
      </c>
      <c r="P20" s="35">
        <f t="shared" si="0"/>
        <v>18</v>
      </c>
      <c r="Q20" s="35">
        <f t="shared" si="0"/>
        <v>2</v>
      </c>
      <c r="R20" s="34">
        <f t="shared" si="0"/>
        <v>8</v>
      </c>
      <c r="S20" s="29"/>
    </row>
    <row r="21" spans="1:24" ht="13.8" thickBot="1" x14ac:dyDescent="0.3">
      <c r="A21" s="23"/>
      <c r="B21" s="34" t="s">
        <v>11</v>
      </c>
      <c r="C21" s="36">
        <f>C20</f>
        <v>18</v>
      </c>
      <c r="D21" s="36">
        <f>D20</f>
        <v>12</v>
      </c>
      <c r="E21" s="36">
        <f>E20</f>
        <v>1</v>
      </c>
      <c r="F21" s="36">
        <f>F20</f>
        <v>7</v>
      </c>
      <c r="G21" s="36">
        <f t="shared" ref="G21:R21" si="1">SUM(C21,G20)</f>
        <v>45</v>
      </c>
      <c r="H21" s="36">
        <f t="shared" si="1"/>
        <v>30</v>
      </c>
      <c r="I21" s="36">
        <f t="shared" si="1"/>
        <v>2</v>
      </c>
      <c r="J21" s="36">
        <f t="shared" si="1"/>
        <v>13</v>
      </c>
      <c r="K21" s="36">
        <f t="shared" si="1"/>
        <v>77</v>
      </c>
      <c r="L21" s="36">
        <f t="shared" si="1"/>
        <v>46</v>
      </c>
      <c r="M21" s="36">
        <f t="shared" si="1"/>
        <v>11</v>
      </c>
      <c r="N21" s="36">
        <f t="shared" si="1"/>
        <v>28</v>
      </c>
      <c r="O21" s="37">
        <f t="shared" si="1"/>
        <v>101</v>
      </c>
      <c r="P21" s="36">
        <f t="shared" si="1"/>
        <v>64</v>
      </c>
      <c r="Q21" s="36">
        <f t="shared" si="1"/>
        <v>13</v>
      </c>
      <c r="R21" s="38">
        <f t="shared" si="1"/>
        <v>36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62" t="s">
        <v>107</v>
      </c>
      <c r="D23" s="160"/>
      <c r="E23" s="161"/>
      <c r="F23" s="4">
        <v>16</v>
      </c>
      <c r="G23" s="162" t="s">
        <v>63</v>
      </c>
      <c r="H23" s="160"/>
      <c r="I23" s="161"/>
      <c r="J23" s="4">
        <v>17</v>
      </c>
      <c r="K23" s="162" t="s">
        <v>57</v>
      </c>
      <c r="L23" s="160"/>
      <c r="M23" s="161"/>
      <c r="N23" s="4">
        <v>8</v>
      </c>
      <c r="O23" s="162" t="s">
        <v>50</v>
      </c>
      <c r="P23" s="160"/>
      <c r="Q23" s="161"/>
      <c r="R23" s="5">
        <v>11</v>
      </c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55</v>
      </c>
      <c r="B25" s="99" t="str">
        <f t="shared" si="2"/>
        <v>Wen-Shen Chiu</v>
      </c>
      <c r="C25" s="12">
        <v>7</v>
      </c>
      <c r="D25" s="13">
        <v>2</v>
      </c>
      <c r="E25" s="13">
        <v>0</v>
      </c>
      <c r="F25" s="14">
        <v>2</v>
      </c>
      <c r="G25" s="12">
        <v>5</v>
      </c>
      <c r="H25" s="13">
        <v>3</v>
      </c>
      <c r="I25" s="13">
        <v>0</v>
      </c>
      <c r="J25" s="14">
        <v>4</v>
      </c>
      <c r="K25" s="12">
        <v>6</v>
      </c>
      <c r="L25" s="13">
        <v>4</v>
      </c>
      <c r="M25" s="13">
        <v>0</v>
      </c>
      <c r="N25" s="14">
        <v>4</v>
      </c>
      <c r="O25" s="15">
        <v>6</v>
      </c>
      <c r="P25" s="13">
        <v>6</v>
      </c>
      <c r="Q25" s="13">
        <v>0</v>
      </c>
      <c r="R25" s="16">
        <v>4</v>
      </c>
      <c r="S25" s="17"/>
      <c r="T25" s="112"/>
      <c r="U25" s="47"/>
      <c r="V25" s="48"/>
      <c r="W25" s="47"/>
      <c r="X25" s="45"/>
    </row>
    <row r="26" spans="1:24" x14ac:dyDescent="0.25">
      <c r="A26" s="96" t="str">
        <f t="shared" si="2"/>
        <v>23</v>
      </c>
      <c r="B26" s="99" t="str">
        <f t="shared" si="2"/>
        <v>Kun-Tai Ku</v>
      </c>
      <c r="C26" s="12">
        <v>6</v>
      </c>
      <c r="D26" s="13">
        <v>2</v>
      </c>
      <c r="E26" s="13">
        <v>0</v>
      </c>
      <c r="F26" s="14">
        <v>2</v>
      </c>
      <c r="G26" s="12">
        <v>5</v>
      </c>
      <c r="H26" s="13">
        <v>2</v>
      </c>
      <c r="I26" s="13">
        <v>1</v>
      </c>
      <c r="J26" s="14">
        <v>1</v>
      </c>
      <c r="K26" s="12">
        <v>6</v>
      </c>
      <c r="L26" s="13">
        <v>3</v>
      </c>
      <c r="M26" s="13">
        <v>1</v>
      </c>
      <c r="N26" s="14">
        <v>0</v>
      </c>
      <c r="O26" s="15">
        <v>6</v>
      </c>
      <c r="P26" s="13">
        <v>4</v>
      </c>
      <c r="Q26" s="13">
        <v>0</v>
      </c>
      <c r="R26" s="16">
        <v>0</v>
      </c>
      <c r="S26" s="17"/>
      <c r="U26" s="49"/>
      <c r="V26" s="45"/>
      <c r="W26" s="45"/>
      <c r="X26" s="45"/>
    </row>
    <row r="27" spans="1:24" x14ac:dyDescent="0.25">
      <c r="A27" s="96" t="str">
        <f t="shared" si="2"/>
        <v>52</v>
      </c>
      <c r="B27" s="99" t="str">
        <f t="shared" si="2"/>
        <v>Jen-Jang Chang</v>
      </c>
      <c r="C27" s="12">
        <v>6</v>
      </c>
      <c r="D27" s="13">
        <v>5</v>
      </c>
      <c r="E27" s="13">
        <v>1</v>
      </c>
      <c r="F27" s="14">
        <v>2</v>
      </c>
      <c r="G27" s="12">
        <v>5</v>
      </c>
      <c r="H27" s="13">
        <v>3</v>
      </c>
      <c r="I27" s="13">
        <v>1</v>
      </c>
      <c r="J27" s="14">
        <v>1</v>
      </c>
      <c r="K27" s="12">
        <v>6</v>
      </c>
      <c r="L27" s="13">
        <v>3</v>
      </c>
      <c r="M27" s="13">
        <v>2</v>
      </c>
      <c r="N27" s="14">
        <v>5</v>
      </c>
      <c r="O27" s="15">
        <v>6</v>
      </c>
      <c r="P27" s="13">
        <v>2</v>
      </c>
      <c r="Q27" s="13">
        <v>1</v>
      </c>
      <c r="R27" s="16">
        <v>5</v>
      </c>
      <c r="S27" s="17"/>
      <c r="T27" s="112"/>
      <c r="U27" s="49"/>
      <c r="V27" s="45"/>
      <c r="W27" s="45"/>
      <c r="X27" s="45"/>
    </row>
    <row r="28" spans="1:24" ht="15" x14ac:dyDescent="0.25">
      <c r="A28" s="96" t="str">
        <f t="shared" si="2"/>
        <v>11</v>
      </c>
      <c r="B28" s="99" t="str">
        <f t="shared" si="2"/>
        <v>Chang Kou-Ru</v>
      </c>
      <c r="C28" s="12">
        <v>0</v>
      </c>
      <c r="D28" s="13">
        <v>0</v>
      </c>
      <c r="E28" s="13">
        <v>0</v>
      </c>
      <c r="F28" s="14">
        <v>3</v>
      </c>
      <c r="G28" s="12">
        <v>0</v>
      </c>
      <c r="H28" s="13">
        <v>0</v>
      </c>
      <c r="I28" s="13">
        <v>0</v>
      </c>
      <c r="J28" s="14">
        <v>2</v>
      </c>
      <c r="K28" s="12">
        <v>0</v>
      </c>
      <c r="L28" s="13">
        <v>0</v>
      </c>
      <c r="M28" s="13">
        <v>0</v>
      </c>
      <c r="N28" s="14">
        <v>1</v>
      </c>
      <c r="O28" s="15">
        <v>0</v>
      </c>
      <c r="P28" s="13">
        <v>0</v>
      </c>
      <c r="Q28" s="13">
        <v>0</v>
      </c>
      <c r="R28" s="16">
        <v>2</v>
      </c>
      <c r="S28" s="17"/>
      <c r="T28" s="112"/>
      <c r="U28" s="49"/>
      <c r="V28" s="45"/>
      <c r="W28" s="50"/>
      <c r="X28" s="45"/>
    </row>
    <row r="29" spans="1:24" ht="15" x14ac:dyDescent="0.25">
      <c r="A29" s="96" t="str">
        <f t="shared" si="2"/>
        <v>26</v>
      </c>
      <c r="B29" s="99" t="str">
        <f t="shared" si="2"/>
        <v>Chi-Chieh Lai</v>
      </c>
      <c r="C29" s="12">
        <v>6</v>
      </c>
      <c r="D29" s="13">
        <v>2</v>
      </c>
      <c r="E29" s="13">
        <v>2</v>
      </c>
      <c r="F29" s="14">
        <v>2</v>
      </c>
      <c r="G29" s="12">
        <v>5</v>
      </c>
      <c r="H29" s="13">
        <v>0</v>
      </c>
      <c r="I29" s="13">
        <v>2</v>
      </c>
      <c r="J29" s="14">
        <v>1</v>
      </c>
      <c r="K29" s="12">
        <v>6</v>
      </c>
      <c r="L29" s="13">
        <v>3</v>
      </c>
      <c r="M29" s="13">
        <v>1</v>
      </c>
      <c r="N29" s="14">
        <v>1</v>
      </c>
      <c r="O29" s="15">
        <v>5</v>
      </c>
      <c r="P29" s="13">
        <v>2</v>
      </c>
      <c r="Q29" s="13">
        <v>0</v>
      </c>
      <c r="R29" s="16">
        <v>0</v>
      </c>
      <c r="S29" s="17"/>
      <c r="U29" s="49"/>
      <c r="V29" s="45"/>
      <c r="W29" s="50"/>
      <c r="X29" s="45"/>
    </row>
    <row r="30" spans="1:24" ht="15" x14ac:dyDescent="0.25">
      <c r="A30" s="96" t="str">
        <f t="shared" si="2"/>
        <v>7</v>
      </c>
      <c r="B30" s="99" t="str">
        <f t="shared" si="2"/>
        <v>Heng Zhu</v>
      </c>
      <c r="C30" s="12">
        <v>4</v>
      </c>
      <c r="D30" s="13">
        <v>2</v>
      </c>
      <c r="E30" s="13">
        <v>1</v>
      </c>
      <c r="F30" s="14">
        <v>1</v>
      </c>
      <c r="G30" s="12">
        <v>4</v>
      </c>
      <c r="H30" s="13">
        <v>0</v>
      </c>
      <c r="I30" s="13">
        <v>0</v>
      </c>
      <c r="J30" s="14">
        <v>4</v>
      </c>
      <c r="K30" s="12"/>
      <c r="L30" s="13"/>
      <c r="M30" s="13"/>
      <c r="N30" s="14"/>
      <c r="O30" s="15">
        <v>1</v>
      </c>
      <c r="P30" s="13">
        <v>0</v>
      </c>
      <c r="Q30" s="13">
        <v>0</v>
      </c>
      <c r="R30" s="16">
        <v>0</v>
      </c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28</v>
      </c>
      <c r="B31" s="99" t="str">
        <f t="shared" si="2"/>
        <v>Song Qi-Cheng</v>
      </c>
      <c r="C31" s="12">
        <v>2</v>
      </c>
      <c r="D31" s="13">
        <v>1</v>
      </c>
      <c r="E31" s="13">
        <v>0</v>
      </c>
      <c r="F31" s="14">
        <v>0</v>
      </c>
      <c r="G31" s="12"/>
      <c r="H31" s="13"/>
      <c r="I31" s="13"/>
      <c r="J31" s="14"/>
      <c r="K31" s="12">
        <v>6</v>
      </c>
      <c r="L31" s="13">
        <v>1</v>
      </c>
      <c r="M31" s="13">
        <v>1</v>
      </c>
      <c r="N31" s="14">
        <v>1</v>
      </c>
      <c r="O31" s="15">
        <v>4</v>
      </c>
      <c r="P31" s="13">
        <v>2</v>
      </c>
      <c r="Q31" s="13">
        <v>0</v>
      </c>
      <c r="R31" s="16">
        <v>0</v>
      </c>
      <c r="S31" s="17"/>
      <c r="T31" s="158"/>
      <c r="U31" s="49"/>
      <c r="V31" s="45"/>
      <c r="W31" s="50"/>
      <c r="X31" s="45"/>
    </row>
    <row r="32" spans="1:24" ht="15" x14ac:dyDescent="0.25">
      <c r="A32" s="96" t="str">
        <f t="shared" si="2"/>
        <v>2</v>
      </c>
      <c r="B32" s="99" t="str">
        <f t="shared" si="2"/>
        <v>Chen-Kuang Wang</v>
      </c>
      <c r="C32" s="12">
        <v>6</v>
      </c>
      <c r="D32" s="13">
        <v>5</v>
      </c>
      <c r="E32" s="13">
        <v>1</v>
      </c>
      <c r="F32" s="14">
        <v>0</v>
      </c>
      <c r="G32" s="12">
        <v>5</v>
      </c>
      <c r="H32" s="13">
        <v>3</v>
      </c>
      <c r="I32" s="13">
        <v>0</v>
      </c>
      <c r="J32" s="14">
        <v>0</v>
      </c>
      <c r="K32" s="12">
        <v>6</v>
      </c>
      <c r="L32" s="13">
        <v>4</v>
      </c>
      <c r="M32" s="13">
        <v>0</v>
      </c>
      <c r="N32" s="14">
        <v>0</v>
      </c>
      <c r="O32" s="15">
        <v>5</v>
      </c>
      <c r="P32" s="13">
        <v>2</v>
      </c>
      <c r="Q32" s="13">
        <v>1</v>
      </c>
      <c r="R32" s="16">
        <v>0</v>
      </c>
      <c r="S32" s="17"/>
      <c r="U32" s="49"/>
      <c r="V32" s="45"/>
      <c r="W32" s="50"/>
      <c r="X32" s="45"/>
    </row>
    <row r="33" spans="1:30" ht="15" x14ac:dyDescent="0.25">
      <c r="A33" s="96" t="str">
        <f t="shared" si="2"/>
        <v>66</v>
      </c>
      <c r="B33" s="99" t="str">
        <f t="shared" si="2"/>
        <v>Jau-Shi Wang</v>
      </c>
      <c r="C33" s="12">
        <v>0</v>
      </c>
      <c r="D33" s="13">
        <v>0</v>
      </c>
      <c r="E33" s="13">
        <v>0</v>
      </c>
      <c r="F33" s="14">
        <v>4</v>
      </c>
      <c r="G33" s="12">
        <v>0</v>
      </c>
      <c r="H33" s="13">
        <v>0</v>
      </c>
      <c r="I33" s="13">
        <v>0</v>
      </c>
      <c r="J33" s="14">
        <v>0</v>
      </c>
      <c r="K33" s="12"/>
      <c r="L33" s="13"/>
      <c r="M33" s="13"/>
      <c r="N33" s="14"/>
      <c r="O33" s="15"/>
      <c r="P33" s="13"/>
      <c r="Q33" s="13"/>
      <c r="R33" s="16"/>
      <c r="S33" s="17"/>
      <c r="U33" s="49"/>
      <c r="V33" s="45"/>
      <c r="W33" s="50"/>
      <c r="X33" s="45"/>
    </row>
    <row r="34" spans="1:30" ht="15" x14ac:dyDescent="0.25">
      <c r="A34" s="96">
        <f t="shared" si="2"/>
        <v>0</v>
      </c>
      <c r="B34" s="99">
        <f t="shared" si="2"/>
        <v>0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U34" s="49"/>
      <c r="V34" s="45"/>
      <c r="W34" s="50"/>
      <c r="X34" s="45"/>
    </row>
    <row r="35" spans="1:30" ht="15" x14ac:dyDescent="0.25">
      <c r="A35" s="96">
        <f t="shared" si="2"/>
        <v>0</v>
      </c>
      <c r="B35" s="99">
        <f t="shared" si="2"/>
        <v>0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/>
      <c r="P35" s="13"/>
      <c r="Q35" s="13"/>
      <c r="R35" s="16"/>
      <c r="S35" s="17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Chun-Yu Lin</v>
      </c>
      <c r="C40" s="25">
        <v>37</v>
      </c>
      <c r="D40" s="26">
        <v>19</v>
      </c>
      <c r="E40" s="26">
        <v>5</v>
      </c>
      <c r="F40" s="27">
        <v>16</v>
      </c>
      <c r="G40" s="25">
        <v>29</v>
      </c>
      <c r="H40" s="26">
        <v>11</v>
      </c>
      <c r="I40" s="26">
        <v>4</v>
      </c>
      <c r="J40" s="27">
        <v>13</v>
      </c>
      <c r="K40" s="25">
        <v>36</v>
      </c>
      <c r="L40" s="26">
        <v>18</v>
      </c>
      <c r="M40" s="26">
        <v>5</v>
      </c>
      <c r="N40" s="27">
        <v>12</v>
      </c>
      <c r="O40" s="25">
        <v>33</v>
      </c>
      <c r="P40" s="26">
        <v>18</v>
      </c>
      <c r="Q40" s="26">
        <v>2</v>
      </c>
      <c r="R40" s="28">
        <v>11</v>
      </c>
      <c r="S40" s="29"/>
      <c r="U40" s="45"/>
      <c r="V40" s="45"/>
      <c r="W40" s="45"/>
      <c r="X40" s="45"/>
    </row>
    <row r="41" spans="1:30" ht="13.8" thickBot="1" x14ac:dyDescent="0.3">
      <c r="A41" s="23"/>
      <c r="B41" s="120">
        <f>B19</f>
        <v>0</v>
      </c>
      <c r="C41" s="30"/>
      <c r="D41" s="31"/>
      <c r="E41" s="31"/>
      <c r="F41" s="32"/>
      <c r="G41" s="30"/>
      <c r="H41" s="31"/>
      <c r="I41" s="31"/>
      <c r="J41" s="32"/>
      <c r="K41" s="30"/>
      <c r="L41" s="31"/>
      <c r="M41" s="31"/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37</v>
      </c>
      <c r="D42" s="35">
        <f t="shared" si="3"/>
        <v>19</v>
      </c>
      <c r="E42" s="35">
        <f t="shared" si="3"/>
        <v>5</v>
      </c>
      <c r="F42" s="35">
        <f t="shared" si="3"/>
        <v>16</v>
      </c>
      <c r="G42" s="35">
        <f t="shared" si="3"/>
        <v>29</v>
      </c>
      <c r="H42" s="35">
        <f t="shared" si="3"/>
        <v>11</v>
      </c>
      <c r="I42" s="35">
        <f t="shared" si="3"/>
        <v>4</v>
      </c>
      <c r="J42" s="35">
        <f t="shared" si="3"/>
        <v>13</v>
      </c>
      <c r="K42" s="35">
        <f t="shared" si="3"/>
        <v>36</v>
      </c>
      <c r="L42" s="35">
        <f t="shared" si="3"/>
        <v>18</v>
      </c>
      <c r="M42" s="35">
        <f t="shared" si="3"/>
        <v>5</v>
      </c>
      <c r="N42" s="35">
        <f t="shared" si="3"/>
        <v>12</v>
      </c>
      <c r="O42" s="35">
        <f t="shared" si="3"/>
        <v>33</v>
      </c>
      <c r="P42" s="35">
        <f t="shared" si="3"/>
        <v>18</v>
      </c>
      <c r="Q42" s="35">
        <f t="shared" si="3"/>
        <v>2</v>
      </c>
      <c r="R42" s="34">
        <f t="shared" si="3"/>
        <v>11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138</v>
      </c>
      <c r="D43" s="36">
        <f>SUM(P21,D42)</f>
        <v>83</v>
      </c>
      <c r="E43" s="36">
        <f>SUM(Q21,E42)</f>
        <v>18</v>
      </c>
      <c r="F43" s="36">
        <f>SUM(R21,F42)</f>
        <v>52</v>
      </c>
      <c r="G43" s="36">
        <f t="shared" ref="G43:R43" si="4">SUM(C43,G42)</f>
        <v>167</v>
      </c>
      <c r="H43" s="36">
        <f t="shared" si="4"/>
        <v>94</v>
      </c>
      <c r="I43" s="36">
        <f t="shared" si="4"/>
        <v>22</v>
      </c>
      <c r="J43" s="36">
        <f t="shared" si="4"/>
        <v>65</v>
      </c>
      <c r="K43" s="36">
        <f t="shared" si="4"/>
        <v>203</v>
      </c>
      <c r="L43" s="36">
        <f t="shared" si="4"/>
        <v>112</v>
      </c>
      <c r="M43" s="36">
        <f t="shared" si="4"/>
        <v>27</v>
      </c>
      <c r="N43" s="36">
        <f t="shared" si="4"/>
        <v>77</v>
      </c>
      <c r="O43" s="37">
        <f t="shared" si="4"/>
        <v>236</v>
      </c>
      <c r="P43" s="36">
        <f t="shared" si="4"/>
        <v>130</v>
      </c>
      <c r="Q43" s="36">
        <f t="shared" si="4"/>
        <v>29</v>
      </c>
      <c r="R43" s="38">
        <f t="shared" si="4"/>
        <v>88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 t="s">
        <v>54</v>
      </c>
      <c r="D45" s="160"/>
      <c r="E45" s="161"/>
      <c r="F45" s="55">
        <v>7</v>
      </c>
      <c r="G45" s="159" t="s">
        <v>63</v>
      </c>
      <c r="H45" s="160"/>
      <c r="I45" s="161"/>
      <c r="J45" s="55">
        <v>12</v>
      </c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91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55</v>
      </c>
      <c r="B47" s="99" t="str">
        <f t="shared" ref="B47:B61" si="6">B25</f>
        <v>Wen-Shen Chiu</v>
      </c>
      <c r="C47" s="12">
        <v>6</v>
      </c>
      <c r="D47" s="13">
        <v>3</v>
      </c>
      <c r="E47" s="13">
        <v>1</v>
      </c>
      <c r="F47" s="14">
        <v>5</v>
      </c>
      <c r="G47" s="12">
        <v>5</v>
      </c>
      <c r="H47" s="13">
        <v>2</v>
      </c>
      <c r="I47" s="13">
        <v>1</v>
      </c>
      <c r="J47" s="14">
        <v>4</v>
      </c>
      <c r="K47" s="12"/>
      <c r="L47" s="13"/>
      <c r="M47" s="13"/>
      <c r="N47" s="14"/>
      <c r="O47" s="64">
        <f>SUM(C3,G3,K3,O3,C25,G25,K25,O25,C47,G47,K47)</f>
        <v>53</v>
      </c>
      <c r="P47" s="101">
        <f>SUM(D3,H3,L3,P3,D25,H25,L25,P25,D47,H47,L47)</f>
        <v>33</v>
      </c>
      <c r="Q47" s="101">
        <f>SUM(E3,I3,M3,Q3,E25,I25,M25,Q25,E47,I47,M47)</f>
        <v>5</v>
      </c>
      <c r="R47" s="102">
        <f>SUM(F3,J3,N3,R3,F25,J25,N25,R25,F47,J47,N47)</f>
        <v>33</v>
      </c>
      <c r="S47" s="97">
        <f>IF(O47=0,0,AVERAGE(P47/O47))</f>
        <v>0.62264150943396224</v>
      </c>
      <c r="U47" s="49" t="str">
        <f t="shared" ref="U47:U61" si="7">A47</f>
        <v>55</v>
      </c>
      <c r="V47" s="99" t="str">
        <f>B3</f>
        <v>Wen-Shen Chiu</v>
      </c>
      <c r="W47" s="65">
        <f>R47</f>
        <v>33</v>
      </c>
      <c r="X47" s="65">
        <f t="shared" ref="X47:X61" si="8">IF(W47=0,"N/A",W47)</f>
        <v>33</v>
      </c>
      <c r="Y47" s="66">
        <f>S47</f>
        <v>0.62264150943396224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3.3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10</v>
      </c>
      <c r="AD47" s="128">
        <f>(S47*O47)/(O47+MAX(summary!$Q$2-O47,0))</f>
        <v>0.62264150943396224</v>
      </c>
    </row>
    <row r="48" spans="1:30" x14ac:dyDescent="0.25">
      <c r="A48" s="96" t="str">
        <f t="shared" si="5"/>
        <v>23</v>
      </c>
      <c r="B48" s="99" t="str">
        <f t="shared" si="6"/>
        <v>Kun-Tai Ku</v>
      </c>
      <c r="C48" s="12">
        <v>6</v>
      </c>
      <c r="D48" s="13">
        <v>4</v>
      </c>
      <c r="E48" s="13">
        <v>1</v>
      </c>
      <c r="F48" s="14">
        <v>0</v>
      </c>
      <c r="G48" s="12">
        <v>5</v>
      </c>
      <c r="H48" s="13">
        <v>3</v>
      </c>
      <c r="I48" s="13">
        <v>0</v>
      </c>
      <c r="J48" s="14">
        <v>2</v>
      </c>
      <c r="K48" s="12"/>
      <c r="L48" s="13"/>
      <c r="M48" s="13"/>
      <c r="N48" s="14"/>
      <c r="O48" s="103">
        <f t="shared" ref="O48:O61" si="10">SUM(C4,G4,K4,O4,C26,G26,K26,O26,C48,G48,K48)</f>
        <v>52</v>
      </c>
      <c r="P48" s="62">
        <f t="shared" ref="P48:P61" si="11">SUM(D4,H4,L4,P4,D26,H26,L26,P26,D48,H48,L48)</f>
        <v>29</v>
      </c>
      <c r="Q48" s="62">
        <f t="shared" ref="Q48:Q61" si="12">SUM(E4,I4,M4,Q4,E26,I26,M26,Q26,E48,I48,M48)</f>
        <v>4</v>
      </c>
      <c r="R48" s="104">
        <f t="shared" ref="R48:R61" si="13">SUM(F4,J4,N4,R4,F26,J26,N26,R26,F48,J48,N48)</f>
        <v>6</v>
      </c>
      <c r="S48" s="98">
        <f t="shared" ref="S48:S61" si="14">IF(O48=0,0,AVERAGE(P48/O48))</f>
        <v>0.55769230769230771</v>
      </c>
      <c r="U48" s="49" t="str">
        <f t="shared" si="7"/>
        <v>23</v>
      </c>
      <c r="V48" s="99" t="str">
        <f t="shared" ref="V48:V61" si="15">B4</f>
        <v>Kun-Tai Ku</v>
      </c>
      <c r="W48" s="65">
        <f t="shared" ref="W48:W61" si="16">R48</f>
        <v>6</v>
      </c>
      <c r="X48" s="65">
        <f t="shared" si="8"/>
        <v>6</v>
      </c>
      <c r="Y48" s="66">
        <f t="shared" ref="Y48:Y61" si="17">S48</f>
        <v>0.55769230769230771</v>
      </c>
      <c r="Z48" s="66" t="str">
        <f>IF($O48&gt;=summary!Q$2,"yes",CONCATENATE("Not &gt;= ",summary!Q$2))</f>
        <v>yes</v>
      </c>
      <c r="AA48" s="66">
        <f>IF(AND(summary!Q$1="po/g",AC48&gt;0),W48/AC48,IF(AND(summary!Q$1="po/g",AC48=0),0,W48))</f>
        <v>0.6</v>
      </c>
      <c r="AB48" s="66" t="str">
        <f>IF(AC48&gt;=summary!Q$3,"yes",CONCATENATE("Not &gt;= ",summary!Q$3))</f>
        <v>yes</v>
      </c>
      <c r="AC48" s="65">
        <f t="shared" si="9"/>
        <v>10</v>
      </c>
      <c r="AD48" s="128">
        <f>(S48*O48)/(O48+MAX(summary!$Q$2-O48,0))</f>
        <v>0.55769230769230771</v>
      </c>
    </row>
    <row r="49" spans="1:30" x14ac:dyDescent="0.25">
      <c r="A49" s="96" t="str">
        <f t="shared" si="5"/>
        <v>52</v>
      </c>
      <c r="B49" s="99" t="str">
        <f t="shared" si="6"/>
        <v>Jen-Jang Chang</v>
      </c>
      <c r="C49" s="12">
        <v>6</v>
      </c>
      <c r="D49" s="13">
        <v>3</v>
      </c>
      <c r="E49" s="13">
        <v>0</v>
      </c>
      <c r="F49" s="14">
        <v>3</v>
      </c>
      <c r="G49" s="12">
        <v>5</v>
      </c>
      <c r="H49" s="13">
        <v>2</v>
      </c>
      <c r="I49" s="13">
        <v>0</v>
      </c>
      <c r="J49" s="14">
        <v>2</v>
      </c>
      <c r="K49" s="12"/>
      <c r="L49" s="13"/>
      <c r="M49" s="13"/>
      <c r="N49" s="14"/>
      <c r="O49" s="103">
        <f t="shared" si="10"/>
        <v>51</v>
      </c>
      <c r="P49" s="62">
        <f t="shared" si="11"/>
        <v>28</v>
      </c>
      <c r="Q49" s="62">
        <f t="shared" si="12"/>
        <v>8</v>
      </c>
      <c r="R49" s="104">
        <f t="shared" si="13"/>
        <v>26</v>
      </c>
      <c r="S49" s="98">
        <f t="shared" si="14"/>
        <v>0.5490196078431373</v>
      </c>
      <c r="U49" s="49" t="str">
        <f t="shared" si="7"/>
        <v>52</v>
      </c>
      <c r="V49" s="99" t="str">
        <f t="shared" si="15"/>
        <v>Jen-Jang Chang</v>
      </c>
      <c r="W49" s="65">
        <f t="shared" si="16"/>
        <v>26</v>
      </c>
      <c r="X49" s="65">
        <f t="shared" si="8"/>
        <v>26</v>
      </c>
      <c r="Y49" s="66">
        <f t="shared" si="17"/>
        <v>0.5490196078431373</v>
      </c>
      <c r="Z49" s="66" t="str">
        <f>IF($O49&gt;=summary!Q$2,"yes",CONCATENATE("Not &gt;= ",summary!Q$2))</f>
        <v>yes</v>
      </c>
      <c r="AA49" s="66">
        <f>IF(AND(summary!Q$1="po/g",AC49&gt;0),W49/AC49,IF(AND(summary!Q$1="po/g",AC49=0),0,W49))</f>
        <v>2.6</v>
      </c>
      <c r="AB49" s="66" t="str">
        <f>IF(AC49&gt;=summary!Q$3,"yes",CONCATENATE("Not &gt;= ",summary!Q$3))</f>
        <v>yes</v>
      </c>
      <c r="AC49" s="65">
        <f t="shared" si="9"/>
        <v>10</v>
      </c>
      <c r="AD49" s="128">
        <f>(S49*O49)/(O49+MAX(summary!$Q$2-O49,0))</f>
        <v>0.5490196078431373</v>
      </c>
    </row>
    <row r="50" spans="1:30" x14ac:dyDescent="0.25">
      <c r="A50" s="96" t="str">
        <f t="shared" si="5"/>
        <v>11</v>
      </c>
      <c r="B50" s="99" t="str">
        <f t="shared" si="6"/>
        <v>Chang Kou-Ru</v>
      </c>
      <c r="C50" s="12">
        <v>0</v>
      </c>
      <c r="D50" s="13">
        <v>0</v>
      </c>
      <c r="E50" s="13">
        <v>0</v>
      </c>
      <c r="F50" s="14">
        <v>1</v>
      </c>
      <c r="G50" s="12">
        <v>0</v>
      </c>
      <c r="H50" s="13">
        <v>0</v>
      </c>
      <c r="I50" s="13">
        <v>0</v>
      </c>
      <c r="J50" s="14">
        <v>1</v>
      </c>
      <c r="K50" s="12"/>
      <c r="L50" s="13"/>
      <c r="M50" s="13"/>
      <c r="N50" s="14"/>
      <c r="O50" s="103">
        <f t="shared" si="10"/>
        <v>0</v>
      </c>
      <c r="P50" s="62">
        <f t="shared" si="11"/>
        <v>0</v>
      </c>
      <c r="Q50" s="62">
        <f t="shared" si="12"/>
        <v>0</v>
      </c>
      <c r="R50" s="104">
        <f t="shared" si="13"/>
        <v>14</v>
      </c>
      <c r="S50" s="98">
        <f t="shared" si="14"/>
        <v>0</v>
      </c>
      <c r="U50" s="49" t="str">
        <f t="shared" si="7"/>
        <v>11</v>
      </c>
      <c r="V50" s="99" t="str">
        <f t="shared" si="15"/>
        <v>Chang Kou-Ru</v>
      </c>
      <c r="W50" s="65">
        <f t="shared" si="16"/>
        <v>14</v>
      </c>
      <c r="X50" s="65">
        <f t="shared" si="8"/>
        <v>14</v>
      </c>
      <c r="Y50" s="66">
        <f t="shared" si="17"/>
        <v>0</v>
      </c>
      <c r="Z50" s="66" t="str">
        <f>IF($O50&gt;=summary!Q$2,"yes",CONCATENATE("Not &gt;= ",summary!Q$2))</f>
        <v>Not &gt;= 20</v>
      </c>
      <c r="AA50" s="66">
        <f>IF(AND(summary!Q$1="po/g",AC50&gt;0),W50/AC50,IF(AND(summary!Q$1="po/g",AC50=0),0,W50))</f>
        <v>1.4</v>
      </c>
      <c r="AB50" s="66" t="str">
        <f>IF(AC50&gt;=summary!Q$3,"yes",CONCATENATE("Not &gt;= ",summary!Q$3))</f>
        <v>yes</v>
      </c>
      <c r="AC50" s="65">
        <f t="shared" si="9"/>
        <v>10</v>
      </c>
      <c r="AD50" s="128">
        <f>(S50*O50)/(O50+MAX(summary!$Q$2-O50,0))</f>
        <v>0</v>
      </c>
    </row>
    <row r="51" spans="1:30" x14ac:dyDescent="0.25">
      <c r="A51" s="96" t="str">
        <f t="shared" si="5"/>
        <v>26</v>
      </c>
      <c r="B51" s="99" t="str">
        <f t="shared" si="6"/>
        <v>Chi-Chieh Lai</v>
      </c>
      <c r="C51" s="12">
        <v>5</v>
      </c>
      <c r="D51" s="13">
        <v>1</v>
      </c>
      <c r="E51" s="13">
        <v>0</v>
      </c>
      <c r="F51" s="14">
        <v>5</v>
      </c>
      <c r="G51" s="12">
        <v>5</v>
      </c>
      <c r="H51" s="13">
        <v>1</v>
      </c>
      <c r="I51" s="13">
        <v>1</v>
      </c>
      <c r="J51" s="14">
        <v>3</v>
      </c>
      <c r="K51" s="12"/>
      <c r="L51" s="13"/>
      <c r="M51" s="13"/>
      <c r="N51" s="14"/>
      <c r="O51" s="103">
        <f t="shared" si="10"/>
        <v>48</v>
      </c>
      <c r="P51" s="62">
        <f t="shared" si="11"/>
        <v>21</v>
      </c>
      <c r="Q51" s="62">
        <f t="shared" si="12"/>
        <v>8</v>
      </c>
      <c r="R51" s="104">
        <f t="shared" si="13"/>
        <v>13</v>
      </c>
      <c r="S51" s="98">
        <f t="shared" si="14"/>
        <v>0.4375</v>
      </c>
      <c r="U51" s="49" t="str">
        <f t="shared" si="7"/>
        <v>26</v>
      </c>
      <c r="V51" s="99" t="str">
        <f t="shared" si="15"/>
        <v>Chi-Chieh Lai</v>
      </c>
      <c r="W51" s="65">
        <f t="shared" si="16"/>
        <v>13</v>
      </c>
      <c r="X51" s="65">
        <f t="shared" si="8"/>
        <v>13</v>
      </c>
      <c r="Y51" s="66">
        <f t="shared" si="17"/>
        <v>0.4375</v>
      </c>
      <c r="Z51" s="66" t="str">
        <f>IF($O51&gt;=summary!Q$2,"yes",CONCATENATE("Not &gt;= ",summary!Q$2))</f>
        <v>yes</v>
      </c>
      <c r="AA51" s="66">
        <f>IF(AND(summary!Q$1="po/g",AC51&gt;0),W51/AC51,IF(AND(summary!Q$1="po/g",AC51=0),0,W51))</f>
        <v>1.3</v>
      </c>
      <c r="AB51" s="66" t="str">
        <f>IF(AC51&gt;=summary!Q$3,"yes",CONCATENATE("Not &gt;= ",summary!Q$3))</f>
        <v>yes</v>
      </c>
      <c r="AC51" s="65">
        <f t="shared" si="9"/>
        <v>10</v>
      </c>
      <c r="AD51" s="128">
        <f>(S51*O51)/(O51+MAX(summary!$Q$2-O51,0))</f>
        <v>0.4375</v>
      </c>
    </row>
    <row r="52" spans="1:30" x14ac:dyDescent="0.25">
      <c r="A52" s="96" t="str">
        <f t="shared" si="5"/>
        <v>7</v>
      </c>
      <c r="B52" s="99" t="str">
        <f t="shared" si="6"/>
        <v>Heng Zhu</v>
      </c>
      <c r="C52" s="12"/>
      <c r="D52" s="13"/>
      <c r="E52" s="13"/>
      <c r="F52" s="14"/>
      <c r="G52" s="12">
        <v>2</v>
      </c>
      <c r="H52" s="13">
        <v>0</v>
      </c>
      <c r="I52" s="13">
        <v>1</v>
      </c>
      <c r="J52" s="14">
        <v>1</v>
      </c>
      <c r="K52" s="12"/>
      <c r="L52" s="13"/>
      <c r="M52" s="13"/>
      <c r="N52" s="14"/>
      <c r="O52" s="103">
        <f t="shared" si="10"/>
        <v>23</v>
      </c>
      <c r="P52" s="62">
        <f t="shared" si="11"/>
        <v>8</v>
      </c>
      <c r="Q52" s="62">
        <f t="shared" si="12"/>
        <v>5</v>
      </c>
      <c r="R52" s="104">
        <f t="shared" si="13"/>
        <v>11</v>
      </c>
      <c r="S52" s="98">
        <f t="shared" si="14"/>
        <v>0.34782608695652173</v>
      </c>
      <c r="U52" s="49" t="str">
        <f t="shared" si="7"/>
        <v>7</v>
      </c>
      <c r="V52" s="99" t="str">
        <f t="shared" si="15"/>
        <v>Heng Zhu</v>
      </c>
      <c r="W52" s="65">
        <f t="shared" si="16"/>
        <v>11</v>
      </c>
      <c r="X52" s="65">
        <f t="shared" si="8"/>
        <v>11</v>
      </c>
      <c r="Y52" s="66">
        <f t="shared" si="17"/>
        <v>0.34782608695652173</v>
      </c>
      <c r="Z52" s="66" t="str">
        <f>IF($O52&gt;=summary!Q$2,"yes",CONCATENATE("Not &gt;= ",summary!Q$2))</f>
        <v>yes</v>
      </c>
      <c r="AA52" s="66">
        <f>IF(AND(summary!Q$1="po/g",AC52&gt;0),W52/AC52,IF(AND(summary!Q$1="po/g",AC52=0),0,W52))</f>
        <v>1.375</v>
      </c>
      <c r="AB52" s="66" t="str">
        <f>IF(AC52&gt;=summary!Q$3,"yes",CONCATENATE("Not &gt;= ",summary!Q$3))</f>
        <v>yes</v>
      </c>
      <c r="AC52" s="65">
        <f t="shared" si="9"/>
        <v>8</v>
      </c>
      <c r="AD52" s="128">
        <f>(S52*O52)/(O52+MAX(summary!$Q$2-O52,0))</f>
        <v>0.34782608695652173</v>
      </c>
    </row>
    <row r="53" spans="1:30" x14ac:dyDescent="0.25">
      <c r="A53" s="96" t="str">
        <f t="shared" si="5"/>
        <v>28</v>
      </c>
      <c r="B53" s="99" t="str">
        <f t="shared" si="6"/>
        <v>Song Qi-Cheng</v>
      </c>
      <c r="C53" s="12">
        <v>5</v>
      </c>
      <c r="D53" s="13">
        <v>1</v>
      </c>
      <c r="E53" s="13">
        <v>0</v>
      </c>
      <c r="F53" s="14">
        <v>0</v>
      </c>
      <c r="G53" s="12">
        <v>2</v>
      </c>
      <c r="H53" s="13">
        <v>1</v>
      </c>
      <c r="I53" s="13">
        <v>0</v>
      </c>
      <c r="J53" s="14">
        <v>0</v>
      </c>
      <c r="K53" s="12"/>
      <c r="L53" s="13"/>
      <c r="M53" s="13"/>
      <c r="N53" s="14"/>
      <c r="O53" s="103">
        <f t="shared" si="10"/>
        <v>27</v>
      </c>
      <c r="P53" s="62">
        <f t="shared" si="11"/>
        <v>11</v>
      </c>
      <c r="Q53" s="62">
        <f t="shared" si="12"/>
        <v>1</v>
      </c>
      <c r="R53" s="104">
        <f t="shared" si="13"/>
        <v>3</v>
      </c>
      <c r="S53" s="98">
        <f t="shared" si="14"/>
        <v>0.40740740740740738</v>
      </c>
      <c r="U53" s="49" t="str">
        <f t="shared" si="7"/>
        <v>28</v>
      </c>
      <c r="V53" s="99" t="str">
        <f t="shared" si="15"/>
        <v>Song Qi-Cheng</v>
      </c>
      <c r="W53" s="65">
        <f t="shared" si="16"/>
        <v>3</v>
      </c>
      <c r="X53" s="65">
        <f t="shared" si="8"/>
        <v>3</v>
      </c>
      <c r="Y53" s="66">
        <f t="shared" si="17"/>
        <v>0.40740740740740738</v>
      </c>
      <c r="Z53" s="66" t="str">
        <f>IF($O53&gt;=summary!Q$2,"yes",CONCATENATE("Not &gt;= ",summary!Q$2))</f>
        <v>yes</v>
      </c>
      <c r="AA53" s="66">
        <f>IF(AND(summary!Q$1="po/g",AC53&gt;0),W53/AC53,IF(AND(summary!Q$1="po/g",AC53=0),0,W53))</f>
        <v>0.375</v>
      </c>
      <c r="AB53" s="66" t="str">
        <f>IF(AC53&gt;=summary!Q$3,"yes",CONCATENATE("Not &gt;= ",summary!Q$3))</f>
        <v>yes</v>
      </c>
      <c r="AC53" s="65">
        <f t="shared" si="9"/>
        <v>8</v>
      </c>
      <c r="AD53" s="128">
        <f>(S53*O53)/(O53+MAX(summary!$Q$2-O53,0))</f>
        <v>0.40740740740740738</v>
      </c>
    </row>
    <row r="54" spans="1:30" x14ac:dyDescent="0.25">
      <c r="A54" s="96" t="str">
        <f t="shared" si="5"/>
        <v>2</v>
      </c>
      <c r="B54" s="99" t="str">
        <f t="shared" si="6"/>
        <v>Chen-Kuang Wang</v>
      </c>
      <c r="C54" s="12">
        <v>5</v>
      </c>
      <c r="D54" s="13">
        <v>3</v>
      </c>
      <c r="E54" s="13">
        <v>0</v>
      </c>
      <c r="F54" s="14">
        <v>0</v>
      </c>
      <c r="G54" s="12">
        <v>5</v>
      </c>
      <c r="H54" s="13">
        <v>2</v>
      </c>
      <c r="I54" s="13">
        <v>0</v>
      </c>
      <c r="J54" s="14">
        <v>0</v>
      </c>
      <c r="K54" s="12"/>
      <c r="L54" s="13"/>
      <c r="M54" s="13"/>
      <c r="N54" s="14"/>
      <c r="O54" s="103">
        <f t="shared" si="10"/>
        <v>44</v>
      </c>
      <c r="P54" s="62">
        <f t="shared" si="11"/>
        <v>26</v>
      </c>
      <c r="Q54" s="62">
        <f t="shared" si="12"/>
        <v>3</v>
      </c>
      <c r="R54" s="104">
        <f t="shared" si="13"/>
        <v>0</v>
      </c>
      <c r="S54" s="98">
        <f t="shared" si="14"/>
        <v>0.59090909090909094</v>
      </c>
      <c r="U54" s="49" t="str">
        <f t="shared" si="7"/>
        <v>2</v>
      </c>
      <c r="V54" s="99" t="str">
        <f t="shared" si="15"/>
        <v>Chen-Kuang Wang</v>
      </c>
      <c r="W54" s="65">
        <f t="shared" si="16"/>
        <v>0</v>
      </c>
      <c r="X54" s="65" t="str">
        <f t="shared" si="8"/>
        <v>N/A</v>
      </c>
      <c r="Y54" s="66">
        <f t="shared" si="17"/>
        <v>0.59090909090909094</v>
      </c>
      <c r="Z54" s="66" t="str">
        <f>IF($O54&gt;=summary!Q$2,"yes",CONCATENATE("Not &gt;= ",summary!Q$2))</f>
        <v>yes</v>
      </c>
      <c r="AA54" s="66">
        <f>IF(AND(summary!Q$1="po/g",AC54&gt;0),W54/AC54,IF(AND(summary!Q$1="po/g",AC54=0),0,W54))</f>
        <v>0</v>
      </c>
      <c r="AB54" s="66" t="str">
        <f>IF(AC54&gt;=summary!Q$3,"yes",CONCATENATE("Not &gt;= ",summary!Q$3))</f>
        <v>yes</v>
      </c>
      <c r="AC54" s="65">
        <f t="shared" si="9"/>
        <v>9</v>
      </c>
      <c r="AD54" s="128">
        <f>(S54*O54)/(O54+MAX(summary!$Q$2-O54,0))</f>
        <v>0.59090909090909094</v>
      </c>
    </row>
    <row r="55" spans="1:30" x14ac:dyDescent="0.25">
      <c r="A55" s="96" t="str">
        <f t="shared" si="5"/>
        <v>66</v>
      </c>
      <c r="B55" s="99" t="str">
        <f t="shared" si="6"/>
        <v>Jau-Shi Wang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0"/>
        <v>0</v>
      </c>
      <c r="P55" s="62">
        <f t="shared" si="11"/>
        <v>0</v>
      </c>
      <c r="Q55" s="62">
        <f t="shared" si="12"/>
        <v>0</v>
      </c>
      <c r="R55" s="104">
        <f t="shared" si="13"/>
        <v>9</v>
      </c>
      <c r="S55" s="98">
        <f t="shared" si="14"/>
        <v>0</v>
      </c>
      <c r="U55" s="49" t="str">
        <f t="shared" si="7"/>
        <v>66</v>
      </c>
      <c r="V55" s="99" t="str">
        <f t="shared" si="15"/>
        <v>Jau-Shi Wang</v>
      </c>
      <c r="W55" s="65">
        <f t="shared" si="16"/>
        <v>9</v>
      </c>
      <c r="X55" s="65">
        <f t="shared" si="8"/>
        <v>9</v>
      </c>
      <c r="Y55" s="66">
        <f t="shared" si="17"/>
        <v>0</v>
      </c>
      <c r="Z55" s="66" t="str">
        <f>IF($O55&gt;=summary!Q$2,"yes",CONCATENATE("Not &gt;= ",summary!Q$2))</f>
        <v>Not &gt;= 20</v>
      </c>
      <c r="AA55" s="66">
        <f>IF(AND(summary!Q$1="po/g",AC55&gt;0),W55/AC55,IF(AND(summary!Q$1="po/g",AC55=0),0,W55))</f>
        <v>1.5</v>
      </c>
      <c r="AB55" s="66" t="str">
        <f>IF(AC55&gt;=summary!Q$3,"yes",CONCATENATE("Not &gt;= ",summary!Q$3))</f>
        <v>yes</v>
      </c>
      <c r="AC55" s="65">
        <f t="shared" si="9"/>
        <v>6</v>
      </c>
      <c r="AD55" s="128">
        <f>(S55*O55)/(O55+MAX(summary!$Q$2-O55,0))</f>
        <v>0</v>
      </c>
    </row>
    <row r="56" spans="1:30" x14ac:dyDescent="0.25">
      <c r="A56" s="96">
        <f t="shared" si="5"/>
        <v>0</v>
      </c>
      <c r="B56" s="99">
        <f t="shared" si="6"/>
        <v>0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0"/>
        <v>0</v>
      </c>
      <c r="P56" s="62">
        <f t="shared" si="11"/>
        <v>0</v>
      </c>
      <c r="Q56" s="62">
        <f t="shared" si="12"/>
        <v>0</v>
      </c>
      <c r="R56" s="104">
        <f t="shared" si="13"/>
        <v>0</v>
      </c>
      <c r="S56" s="98">
        <f t="shared" si="14"/>
        <v>0</v>
      </c>
      <c r="U56" s="49">
        <f t="shared" si="7"/>
        <v>0</v>
      </c>
      <c r="V56" s="99">
        <f t="shared" si="15"/>
        <v>0</v>
      </c>
      <c r="W56" s="65">
        <f t="shared" si="16"/>
        <v>0</v>
      </c>
      <c r="X56" s="65" t="str">
        <f t="shared" si="8"/>
        <v>N/A</v>
      </c>
      <c r="Y56" s="66">
        <f t="shared" si="17"/>
        <v>0</v>
      </c>
      <c r="Z56" s="66" t="str">
        <f>IF($O56&gt;=summary!Q$2,"yes",CONCATENATE("Not &gt;= ",summary!Q$2))</f>
        <v>Not &gt;= 20</v>
      </c>
      <c r="AA56" s="66">
        <f>IF(AND(summary!Q$1="po/g",AC56&gt;0),W56/AC56,IF(AND(summary!Q$1="po/g",AC56=0),0,W56))</f>
        <v>0</v>
      </c>
      <c r="AB56" s="66" t="str">
        <f>IF(AC56&gt;=summary!Q$3,"yes",CONCATENATE("Not &gt;= ",summary!Q$3))</f>
        <v>Not &gt;= 4</v>
      </c>
      <c r="AC56" s="65">
        <f t="shared" si="9"/>
        <v>0</v>
      </c>
      <c r="AD56" s="128">
        <f>(S56*O56)/(O56+MAX(summary!$Q$2-O56,0))</f>
        <v>0</v>
      </c>
    </row>
    <row r="57" spans="1:30" x14ac:dyDescent="0.25">
      <c r="A57" s="96">
        <f t="shared" si="5"/>
        <v>0</v>
      </c>
      <c r="B57" s="99">
        <f t="shared" si="6"/>
        <v>0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0"/>
        <v>0</v>
      </c>
      <c r="P57" s="62">
        <f t="shared" si="11"/>
        <v>0</v>
      </c>
      <c r="Q57" s="62">
        <f t="shared" si="12"/>
        <v>0</v>
      </c>
      <c r="R57" s="104">
        <f t="shared" si="13"/>
        <v>0</v>
      </c>
      <c r="S57" s="98">
        <f t="shared" si="14"/>
        <v>0</v>
      </c>
      <c r="U57" s="49">
        <f t="shared" si="7"/>
        <v>0</v>
      </c>
      <c r="V57" s="99">
        <f t="shared" si="15"/>
        <v>0</v>
      </c>
      <c r="W57" s="65">
        <f t="shared" si="16"/>
        <v>0</v>
      </c>
      <c r="X57" s="65" t="str">
        <f t="shared" si="8"/>
        <v>N/A</v>
      </c>
      <c r="Y57" s="66">
        <f t="shared" si="17"/>
        <v>0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Not &gt;= 4</v>
      </c>
      <c r="AC57" s="65">
        <f t="shared" si="9"/>
        <v>0</v>
      </c>
      <c r="AD57" s="128">
        <f>(S57*O57)/(O57+MAX(summary!$Q$2-O57,0))</f>
        <v>0</v>
      </c>
    </row>
    <row r="58" spans="1:30" x14ac:dyDescent="0.25">
      <c r="A58" s="96">
        <f t="shared" si="5"/>
        <v>0</v>
      </c>
      <c r="B58" s="99">
        <f t="shared" si="6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0"/>
        <v>0</v>
      </c>
      <c r="P58" s="106">
        <f t="shared" si="11"/>
        <v>0</v>
      </c>
      <c r="Q58" s="106">
        <f t="shared" si="12"/>
        <v>0</v>
      </c>
      <c r="R58" s="107">
        <f t="shared" si="13"/>
        <v>0</v>
      </c>
      <c r="S58" s="98">
        <f t="shared" si="14"/>
        <v>0</v>
      </c>
      <c r="U58" s="49">
        <f t="shared" si="7"/>
        <v>0</v>
      </c>
      <c r="V58" s="99">
        <f t="shared" si="15"/>
        <v>0</v>
      </c>
      <c r="W58" s="65">
        <f t="shared" si="16"/>
        <v>0</v>
      </c>
      <c r="X58" s="65" t="str">
        <f t="shared" si="8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0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Chun-Yu Lin</v>
      </c>
      <c r="C63" s="71">
        <v>33</v>
      </c>
      <c r="D63" s="72">
        <v>15</v>
      </c>
      <c r="E63" s="72">
        <v>2</v>
      </c>
      <c r="F63" s="73">
        <v>14</v>
      </c>
      <c r="G63" s="71">
        <v>29</v>
      </c>
      <c r="H63" s="72">
        <v>11</v>
      </c>
      <c r="I63" s="72">
        <v>3</v>
      </c>
      <c r="J63" s="73">
        <v>13</v>
      </c>
      <c r="K63" s="71"/>
      <c r="L63" s="72"/>
      <c r="M63" s="72"/>
      <c r="N63" s="73"/>
      <c r="O63" s="25">
        <f>SUM(C18,G18,K18,O18,C40,G40,K40,O40,C63,G63,K63)</f>
        <v>298</v>
      </c>
      <c r="P63" s="25">
        <f>SUM(D18,H18,L18,P18,D40,H40,L40,P40,D63,H63,L63)</f>
        <v>156</v>
      </c>
      <c r="Q63" s="25">
        <f>SUM(E18,I18,M18,Q18,E40,I40,M40,Q40,E63,I63,M63)</f>
        <v>34</v>
      </c>
      <c r="R63" s="27"/>
      <c r="S63" s="74">
        <f>SUM(Q63/O63)</f>
        <v>0.11409395973154363</v>
      </c>
      <c r="V63" s="62" t="s">
        <v>23</v>
      </c>
      <c r="W63" s="65">
        <f>SUM(W47:W61)</f>
        <v>115</v>
      </c>
      <c r="X63" s="65">
        <f>SUM(X47:X61)</f>
        <v>115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>
        <f>B41</f>
        <v>0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>SUM(C19,G19,K19,O19,C41,G41,K41,O41,C64,G64,K64)</f>
        <v>0</v>
      </c>
      <c r="P64" s="26"/>
      <c r="Q64" s="25">
        <f>SUM(E19,I19,M19,Q19,E41,I41,M41,Q41,E64,I64,M64)</f>
        <v>0</v>
      </c>
      <c r="R64" s="27"/>
      <c r="S64" s="74" t="e">
        <f>SUM(Q64/O64)</f>
        <v>#DIV/0!</v>
      </c>
      <c r="V64" s="75" t="s">
        <v>24</v>
      </c>
      <c r="W64" s="69"/>
      <c r="X64" s="69"/>
      <c r="Y64" s="76">
        <f>MAX(Y47:Y61)</f>
        <v>0.62264150943396224</v>
      </c>
      <c r="Z64" s="76"/>
      <c r="AA64" s="76">
        <f>MAX(AA47:AA61)</f>
        <v>3.3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8">SUM(C47:C61)</f>
        <v>33</v>
      </c>
      <c r="D65" s="35">
        <f t="shared" si="18"/>
        <v>15</v>
      </c>
      <c r="E65" s="35">
        <f t="shared" si="18"/>
        <v>2</v>
      </c>
      <c r="F65" s="35">
        <f t="shared" si="18"/>
        <v>14</v>
      </c>
      <c r="G65" s="35">
        <f t="shared" si="18"/>
        <v>29</v>
      </c>
      <c r="H65" s="35">
        <f t="shared" si="18"/>
        <v>11</v>
      </c>
      <c r="I65" s="35">
        <f t="shared" si="18"/>
        <v>3</v>
      </c>
      <c r="J65" s="35">
        <f t="shared" si="18"/>
        <v>13</v>
      </c>
      <c r="K65" s="35">
        <f t="shared" si="18"/>
        <v>0</v>
      </c>
      <c r="L65" s="35">
        <f t="shared" si="18"/>
        <v>0</v>
      </c>
      <c r="M65" s="35">
        <f t="shared" si="18"/>
        <v>0</v>
      </c>
      <c r="N65" s="35">
        <f t="shared" si="18"/>
        <v>0</v>
      </c>
      <c r="O65" s="67">
        <f t="shared" si="18"/>
        <v>298</v>
      </c>
      <c r="P65" s="81">
        <f>SUM(P46:P61)</f>
        <v>156</v>
      </c>
      <c r="Q65" s="81">
        <f>SUM(Q46:Q61)</f>
        <v>34</v>
      </c>
      <c r="R65" s="81">
        <f>SUM(R46:R61)</f>
        <v>115</v>
      </c>
      <c r="S65" s="82">
        <f>AVERAGE(P65/O65)</f>
        <v>0.52348993288590606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269</v>
      </c>
      <c r="D66" s="35">
        <f>SUM(P43,D65)</f>
        <v>145</v>
      </c>
      <c r="E66" s="35">
        <f>SUM(Q43,E65)</f>
        <v>31</v>
      </c>
      <c r="F66" s="35">
        <f>SUM(R43,F65)</f>
        <v>102</v>
      </c>
      <c r="G66" s="35">
        <f t="shared" ref="G66:M66" si="19">SUM(C66,G65)</f>
        <v>298</v>
      </c>
      <c r="H66" s="35">
        <f t="shared" si="19"/>
        <v>156</v>
      </c>
      <c r="I66" s="35">
        <f t="shared" si="19"/>
        <v>34</v>
      </c>
      <c r="J66" s="35">
        <f t="shared" si="19"/>
        <v>115</v>
      </c>
      <c r="K66" s="35">
        <f t="shared" si="19"/>
        <v>298</v>
      </c>
      <c r="L66" s="35">
        <f t="shared" si="19"/>
        <v>156</v>
      </c>
      <c r="M66" s="35">
        <f t="shared" si="19"/>
        <v>34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0.40909090909090906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1.5934065934065933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10</v>
      </c>
      <c r="E69" s="86" t="s">
        <v>32</v>
      </c>
      <c r="V69" s="90" t="s">
        <v>29</v>
      </c>
      <c r="W69" s="68" t="str">
        <f>B63</f>
        <v>Chun-Yu Lin</v>
      </c>
      <c r="X69" s="92">
        <f>1-Q63/O63</f>
        <v>0.88590604026845643</v>
      </c>
      <c r="Y69" s="69" t="str">
        <f>IF(O63&gt;=summary!Q$4,"yes",CONCATENATE("Not &gt;= ",summary!Q$4))</f>
        <v>yes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>
        <f>B64</f>
        <v>0</v>
      </c>
      <c r="X70" s="95" t="e">
        <f>1-Q64/O64</f>
        <v>#DIV/0!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O1:Q1"/>
    <mergeCell ref="C1:E1"/>
    <mergeCell ref="G1:I1"/>
    <mergeCell ref="K1:M1"/>
    <mergeCell ref="V67:X67"/>
    <mergeCell ref="C45:E45"/>
    <mergeCell ref="G45:I45"/>
    <mergeCell ref="K45:M45"/>
    <mergeCell ref="K23:M23"/>
    <mergeCell ref="C23:E23"/>
    <mergeCell ref="G23:I23"/>
    <mergeCell ref="O23:Q23"/>
  </mergeCells>
  <phoneticPr fontId="0" type="noConversion"/>
  <conditionalFormatting sqref="Y47:Z62">
    <cfRule type="cellIs" dxfId="7" priority="1" stopIfTrue="1" operator="equal">
      <formula>$Y$64</formula>
    </cfRule>
  </conditionalFormatting>
  <conditionalFormatting sqref="AA47:AB62">
    <cfRule type="cellIs" dxfId="6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117BD-08B0-4210-8ED0-6DAE44963E4C}">
  <sheetPr codeName="Sheet29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9" t="s">
        <v>107</v>
      </c>
      <c r="D1" s="160"/>
      <c r="E1" s="161"/>
      <c r="F1" s="4">
        <v>15</v>
      </c>
      <c r="G1" s="159" t="s">
        <v>50</v>
      </c>
      <c r="H1" s="160"/>
      <c r="I1" s="161"/>
      <c r="J1" s="4">
        <v>15</v>
      </c>
      <c r="K1" s="159" t="s">
        <v>63</v>
      </c>
      <c r="L1" s="160"/>
      <c r="M1" s="161"/>
      <c r="N1" s="4">
        <v>21</v>
      </c>
      <c r="O1" s="159" t="s">
        <v>263</v>
      </c>
      <c r="P1" s="160"/>
      <c r="Q1" s="161"/>
      <c r="R1" s="5">
        <v>4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96" t="s">
        <v>169</v>
      </c>
      <c r="B3" s="99" t="s">
        <v>268</v>
      </c>
      <c r="C3" s="12">
        <v>4</v>
      </c>
      <c r="D3" s="13">
        <v>0</v>
      </c>
      <c r="E3" s="13">
        <v>2</v>
      </c>
      <c r="F3" s="14">
        <v>2</v>
      </c>
      <c r="G3" s="140">
        <v>4</v>
      </c>
      <c r="H3" s="141">
        <v>0</v>
      </c>
      <c r="I3" s="141">
        <v>1</v>
      </c>
      <c r="J3" s="142">
        <v>0</v>
      </c>
      <c r="K3" s="140">
        <v>3</v>
      </c>
      <c r="L3" s="141">
        <v>0</v>
      </c>
      <c r="M3" s="141">
        <v>0</v>
      </c>
      <c r="N3" s="142">
        <v>0</v>
      </c>
      <c r="O3" s="12"/>
      <c r="P3" s="13"/>
      <c r="Q3" s="13"/>
      <c r="R3" s="14"/>
      <c r="S3" s="17"/>
    </row>
    <row r="4" spans="1:19" x14ac:dyDescent="0.25">
      <c r="A4" s="96" t="s">
        <v>134</v>
      </c>
      <c r="B4" s="99" t="s">
        <v>215</v>
      </c>
      <c r="C4" s="12">
        <v>4</v>
      </c>
      <c r="D4" s="13">
        <v>0</v>
      </c>
      <c r="E4" s="13">
        <v>0</v>
      </c>
      <c r="F4" s="14">
        <v>2</v>
      </c>
      <c r="G4" s="140">
        <v>0</v>
      </c>
      <c r="H4" s="141">
        <v>0</v>
      </c>
      <c r="I4" s="141">
        <v>0</v>
      </c>
      <c r="J4" s="142">
        <v>3</v>
      </c>
      <c r="K4" s="140">
        <v>0</v>
      </c>
      <c r="L4" s="141">
        <v>0</v>
      </c>
      <c r="M4" s="141">
        <v>0</v>
      </c>
      <c r="N4" s="142">
        <v>0</v>
      </c>
      <c r="O4" s="12">
        <v>4</v>
      </c>
      <c r="P4" s="13">
        <v>0</v>
      </c>
      <c r="Q4" s="13">
        <v>2</v>
      </c>
      <c r="R4" s="14">
        <v>1</v>
      </c>
      <c r="S4" s="17"/>
    </row>
    <row r="5" spans="1:19" x14ac:dyDescent="0.25">
      <c r="A5" s="96" t="s">
        <v>143</v>
      </c>
      <c r="B5" s="99" t="s">
        <v>146</v>
      </c>
      <c r="C5" s="12">
        <v>4</v>
      </c>
      <c r="D5" s="13">
        <v>1</v>
      </c>
      <c r="E5" s="13">
        <v>2</v>
      </c>
      <c r="F5" s="14">
        <v>1</v>
      </c>
      <c r="G5" s="140">
        <v>4</v>
      </c>
      <c r="H5" s="141">
        <v>1</v>
      </c>
      <c r="I5" s="141">
        <v>1</v>
      </c>
      <c r="J5" s="142">
        <v>1</v>
      </c>
      <c r="K5" s="140">
        <v>4</v>
      </c>
      <c r="L5" s="141">
        <v>0</v>
      </c>
      <c r="M5" s="141">
        <v>1</v>
      </c>
      <c r="N5" s="142">
        <v>0</v>
      </c>
      <c r="O5" s="12">
        <v>4</v>
      </c>
      <c r="P5" s="13">
        <v>0</v>
      </c>
      <c r="Q5" s="13">
        <v>1</v>
      </c>
      <c r="R5" s="14">
        <v>5</v>
      </c>
      <c r="S5" s="17"/>
    </row>
    <row r="6" spans="1:19" x14ac:dyDescent="0.25">
      <c r="A6" s="96" t="s">
        <v>133</v>
      </c>
      <c r="B6" s="99" t="s">
        <v>89</v>
      </c>
      <c r="C6" s="12">
        <v>4</v>
      </c>
      <c r="D6" s="13">
        <v>2</v>
      </c>
      <c r="E6" s="13">
        <v>1</v>
      </c>
      <c r="F6" s="14">
        <v>1</v>
      </c>
      <c r="G6" s="140">
        <v>4</v>
      </c>
      <c r="H6" s="141">
        <v>1</v>
      </c>
      <c r="I6" s="141">
        <v>0</v>
      </c>
      <c r="J6" s="142">
        <v>1</v>
      </c>
      <c r="K6" s="140">
        <v>3</v>
      </c>
      <c r="L6" s="141">
        <v>0</v>
      </c>
      <c r="M6" s="141">
        <v>1</v>
      </c>
      <c r="N6" s="142">
        <v>6</v>
      </c>
      <c r="O6" s="12">
        <v>4</v>
      </c>
      <c r="P6" s="13">
        <v>2</v>
      </c>
      <c r="Q6" s="13">
        <v>1</v>
      </c>
      <c r="R6" s="14">
        <v>0</v>
      </c>
      <c r="S6" s="17" t="s">
        <v>8</v>
      </c>
    </row>
    <row r="7" spans="1:19" x14ac:dyDescent="0.25">
      <c r="A7" s="96" t="s">
        <v>120</v>
      </c>
      <c r="B7" s="99" t="s">
        <v>217</v>
      </c>
      <c r="C7" s="12">
        <v>4</v>
      </c>
      <c r="D7" s="13">
        <v>2</v>
      </c>
      <c r="E7" s="13">
        <v>1</v>
      </c>
      <c r="F7" s="14">
        <v>1</v>
      </c>
      <c r="G7" s="140">
        <v>4</v>
      </c>
      <c r="H7" s="141">
        <v>0</v>
      </c>
      <c r="I7" s="141">
        <v>3</v>
      </c>
      <c r="J7" s="142">
        <v>1</v>
      </c>
      <c r="K7" s="140">
        <v>3</v>
      </c>
      <c r="L7" s="141">
        <v>0</v>
      </c>
      <c r="M7" s="141">
        <v>2</v>
      </c>
      <c r="N7" s="142">
        <v>1</v>
      </c>
      <c r="O7" s="12">
        <v>5</v>
      </c>
      <c r="P7" s="13">
        <v>1</v>
      </c>
      <c r="Q7" s="13">
        <v>2</v>
      </c>
      <c r="R7" s="14">
        <v>0</v>
      </c>
      <c r="S7" s="17"/>
    </row>
    <row r="8" spans="1:19" x14ac:dyDescent="0.25">
      <c r="A8" s="96" t="s">
        <v>130</v>
      </c>
      <c r="B8" s="99" t="s">
        <v>287</v>
      </c>
      <c r="C8" s="12">
        <v>0</v>
      </c>
      <c r="D8" s="13">
        <v>0</v>
      </c>
      <c r="E8" s="13">
        <v>0</v>
      </c>
      <c r="F8" s="14">
        <v>0</v>
      </c>
      <c r="G8" s="140">
        <v>4</v>
      </c>
      <c r="H8" s="141">
        <v>2</v>
      </c>
      <c r="I8" s="141">
        <v>2</v>
      </c>
      <c r="J8" s="142">
        <v>0</v>
      </c>
      <c r="K8" s="140">
        <v>3</v>
      </c>
      <c r="L8" s="141">
        <v>1</v>
      </c>
      <c r="M8" s="141">
        <v>1</v>
      </c>
      <c r="N8" s="142">
        <v>0</v>
      </c>
      <c r="O8" s="12">
        <v>4</v>
      </c>
      <c r="P8" s="13">
        <v>2</v>
      </c>
      <c r="Q8" s="13">
        <v>1</v>
      </c>
      <c r="R8" s="14">
        <v>0</v>
      </c>
      <c r="S8" s="17"/>
    </row>
    <row r="9" spans="1:19" x14ac:dyDescent="0.25">
      <c r="A9" s="96" t="s">
        <v>119</v>
      </c>
      <c r="B9" s="99" t="s">
        <v>109</v>
      </c>
      <c r="C9" s="12">
        <v>4</v>
      </c>
      <c r="D9" s="13">
        <v>1</v>
      </c>
      <c r="E9" s="13">
        <v>2</v>
      </c>
      <c r="F9" s="14">
        <v>0</v>
      </c>
      <c r="G9" s="140">
        <v>4</v>
      </c>
      <c r="H9" s="141">
        <v>2</v>
      </c>
      <c r="I9" s="141">
        <v>2</v>
      </c>
      <c r="J9" s="142">
        <v>1</v>
      </c>
      <c r="K9" s="140">
        <v>4</v>
      </c>
      <c r="L9" s="141">
        <v>1</v>
      </c>
      <c r="M9" s="141">
        <v>2</v>
      </c>
      <c r="N9" s="142">
        <v>0</v>
      </c>
      <c r="O9" s="12">
        <v>4</v>
      </c>
      <c r="P9" s="13">
        <v>2</v>
      </c>
      <c r="Q9" s="13">
        <v>2</v>
      </c>
      <c r="R9" s="14">
        <v>4</v>
      </c>
      <c r="S9" s="17"/>
    </row>
    <row r="10" spans="1:19" x14ac:dyDescent="0.25">
      <c r="A10" s="96" t="s">
        <v>135</v>
      </c>
      <c r="B10" s="99" t="s">
        <v>269</v>
      </c>
      <c r="C10" s="12">
        <v>0</v>
      </c>
      <c r="D10" s="13">
        <v>0</v>
      </c>
      <c r="E10" s="13">
        <v>0</v>
      </c>
      <c r="F10" s="14">
        <v>0</v>
      </c>
      <c r="G10" s="140"/>
      <c r="H10" s="141"/>
      <c r="I10" s="141"/>
      <c r="J10" s="142"/>
      <c r="K10" s="140"/>
      <c r="L10" s="141"/>
      <c r="M10" s="141"/>
      <c r="N10" s="142"/>
      <c r="O10" s="12">
        <v>0</v>
      </c>
      <c r="P10" s="13">
        <v>0</v>
      </c>
      <c r="Q10" s="13">
        <v>0</v>
      </c>
      <c r="R10" s="14">
        <v>0</v>
      </c>
      <c r="S10" s="17"/>
    </row>
    <row r="11" spans="1:19" x14ac:dyDescent="0.25">
      <c r="A11" s="96"/>
      <c r="B11" s="99"/>
      <c r="C11" s="12"/>
      <c r="D11" s="13"/>
      <c r="E11" s="13"/>
      <c r="F11" s="14"/>
      <c r="G11" s="12"/>
      <c r="H11" s="13"/>
      <c r="I11" s="13"/>
      <c r="J11" s="14"/>
      <c r="K11" s="12"/>
      <c r="L11" s="13"/>
      <c r="M11" s="13"/>
      <c r="N11" s="14"/>
      <c r="O11" s="15"/>
      <c r="P11" s="13"/>
      <c r="Q11" s="13"/>
      <c r="R11" s="16"/>
      <c r="S11" s="17"/>
    </row>
    <row r="12" spans="1:19" x14ac:dyDescent="0.25">
      <c r="A12" s="96"/>
      <c r="B12" s="99"/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5"/>
      <c r="P12" s="13"/>
      <c r="Q12" s="13"/>
      <c r="R12" s="16"/>
      <c r="S12" s="17"/>
    </row>
    <row r="13" spans="1:19" x14ac:dyDescent="0.25">
      <c r="A13" s="96"/>
      <c r="B13" s="99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5"/>
      <c r="P13" s="13"/>
      <c r="Q13" s="13"/>
      <c r="R13" s="16"/>
      <c r="S13" s="17"/>
    </row>
    <row r="14" spans="1:19" x14ac:dyDescent="0.25">
      <c r="A14" s="96"/>
      <c r="B14" s="99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19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19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21"/>
      <c r="P17" s="19"/>
      <c r="Q17" s="19"/>
      <c r="R17" s="22"/>
      <c r="S17" s="17"/>
    </row>
    <row r="18" spans="1:24" x14ac:dyDescent="0.25">
      <c r="A18" s="23" t="s">
        <v>9</v>
      </c>
      <c r="B18" s="24" t="s">
        <v>187</v>
      </c>
      <c r="C18" s="25">
        <v>14</v>
      </c>
      <c r="D18" s="26">
        <v>6</v>
      </c>
      <c r="E18" s="26">
        <v>4</v>
      </c>
      <c r="F18" s="27">
        <v>7</v>
      </c>
      <c r="G18" s="25">
        <v>16</v>
      </c>
      <c r="H18" s="26">
        <v>5</v>
      </c>
      <c r="I18" s="26">
        <v>6</v>
      </c>
      <c r="J18" s="27">
        <v>5</v>
      </c>
      <c r="K18" s="25">
        <v>14</v>
      </c>
      <c r="L18" s="26">
        <v>2</v>
      </c>
      <c r="M18" s="26">
        <v>4</v>
      </c>
      <c r="N18" s="27">
        <v>7</v>
      </c>
      <c r="O18" s="25">
        <v>16</v>
      </c>
      <c r="P18" s="26">
        <v>4</v>
      </c>
      <c r="Q18" s="26">
        <v>6</v>
      </c>
      <c r="R18" s="28">
        <v>10</v>
      </c>
      <c r="S18" s="29"/>
    </row>
    <row r="19" spans="1:24" ht="13.8" thickBot="1" x14ac:dyDescent="0.3">
      <c r="A19" s="23"/>
      <c r="B19" s="120" t="s">
        <v>270</v>
      </c>
      <c r="C19" s="30">
        <v>10</v>
      </c>
      <c r="D19" s="31"/>
      <c r="E19" s="31">
        <v>4</v>
      </c>
      <c r="F19" s="32"/>
      <c r="G19" s="30">
        <f>G6+G7</f>
        <v>8</v>
      </c>
      <c r="H19" s="31">
        <f>H6+H7</f>
        <v>1</v>
      </c>
      <c r="I19" s="31">
        <f>I6+I7</f>
        <v>3</v>
      </c>
      <c r="J19" s="32">
        <f>J6+J7</f>
        <v>2</v>
      </c>
      <c r="K19" s="30">
        <v>6</v>
      </c>
      <c r="L19" s="31">
        <v>0</v>
      </c>
      <c r="M19" s="31">
        <v>3</v>
      </c>
      <c r="N19" s="32"/>
      <c r="O19" s="30">
        <v>9</v>
      </c>
      <c r="P19" s="31">
        <v>3</v>
      </c>
      <c r="Q19" s="31">
        <v>3</v>
      </c>
      <c r="R19" s="33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24</v>
      </c>
      <c r="D20" s="35">
        <f t="shared" si="0"/>
        <v>6</v>
      </c>
      <c r="E20" s="35">
        <f t="shared" si="0"/>
        <v>8</v>
      </c>
      <c r="F20" s="35">
        <f t="shared" si="0"/>
        <v>7</v>
      </c>
      <c r="G20" s="35">
        <f t="shared" si="0"/>
        <v>24</v>
      </c>
      <c r="H20" s="35">
        <f t="shared" si="0"/>
        <v>6</v>
      </c>
      <c r="I20" s="35">
        <f t="shared" si="0"/>
        <v>9</v>
      </c>
      <c r="J20" s="35">
        <f t="shared" si="0"/>
        <v>7</v>
      </c>
      <c r="K20" s="35">
        <f t="shared" si="0"/>
        <v>20</v>
      </c>
      <c r="L20" s="35">
        <f t="shared" si="0"/>
        <v>2</v>
      </c>
      <c r="M20" s="35">
        <f t="shared" si="0"/>
        <v>7</v>
      </c>
      <c r="N20" s="35">
        <f t="shared" si="0"/>
        <v>7</v>
      </c>
      <c r="O20" s="35">
        <f t="shared" si="0"/>
        <v>25</v>
      </c>
      <c r="P20" s="35">
        <f t="shared" si="0"/>
        <v>7</v>
      </c>
      <c r="Q20" s="35">
        <f t="shared" si="0"/>
        <v>9</v>
      </c>
      <c r="R20" s="34">
        <f t="shared" si="0"/>
        <v>10</v>
      </c>
      <c r="S20" s="29"/>
    </row>
    <row r="21" spans="1:24" ht="13.8" thickBot="1" x14ac:dyDescent="0.3">
      <c r="A21" s="23"/>
      <c r="B21" s="34" t="s">
        <v>11</v>
      </c>
      <c r="C21" s="36">
        <f>C20</f>
        <v>24</v>
      </c>
      <c r="D21" s="36">
        <f>D20</f>
        <v>6</v>
      </c>
      <c r="E21" s="36">
        <f>E20</f>
        <v>8</v>
      </c>
      <c r="F21" s="36">
        <f>F20</f>
        <v>7</v>
      </c>
      <c r="G21" s="36">
        <f t="shared" ref="G21:R21" si="1">SUM(C21,G20)</f>
        <v>48</v>
      </c>
      <c r="H21" s="36">
        <f t="shared" si="1"/>
        <v>12</v>
      </c>
      <c r="I21" s="36">
        <f t="shared" si="1"/>
        <v>17</v>
      </c>
      <c r="J21" s="36">
        <f t="shared" si="1"/>
        <v>14</v>
      </c>
      <c r="K21" s="36">
        <f t="shared" si="1"/>
        <v>68</v>
      </c>
      <c r="L21" s="36">
        <f t="shared" si="1"/>
        <v>14</v>
      </c>
      <c r="M21" s="36">
        <f t="shared" si="1"/>
        <v>24</v>
      </c>
      <c r="N21" s="36">
        <f t="shared" si="1"/>
        <v>21</v>
      </c>
      <c r="O21" s="37">
        <f t="shared" si="1"/>
        <v>93</v>
      </c>
      <c r="P21" s="36">
        <f t="shared" si="1"/>
        <v>21</v>
      </c>
      <c r="Q21" s="36">
        <f t="shared" si="1"/>
        <v>33</v>
      </c>
      <c r="R21" s="38">
        <f t="shared" si="1"/>
        <v>31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62" t="s">
        <v>52</v>
      </c>
      <c r="D23" s="160"/>
      <c r="E23" s="161"/>
      <c r="F23" s="4">
        <v>16</v>
      </c>
      <c r="G23" s="162" t="s">
        <v>51</v>
      </c>
      <c r="H23" s="160"/>
      <c r="I23" s="161"/>
      <c r="J23" s="4">
        <v>16</v>
      </c>
      <c r="K23" s="162" t="s">
        <v>301</v>
      </c>
      <c r="L23" s="160"/>
      <c r="M23" s="161"/>
      <c r="N23" s="4">
        <v>4</v>
      </c>
      <c r="O23" s="162"/>
      <c r="P23" s="160"/>
      <c r="Q23" s="161"/>
      <c r="R23" s="5"/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32</v>
      </c>
      <c r="B25" s="99" t="str">
        <f t="shared" si="2"/>
        <v>David Moore</v>
      </c>
      <c r="C25" s="12">
        <v>3</v>
      </c>
      <c r="D25" s="13">
        <v>0</v>
      </c>
      <c r="E25" s="13">
        <v>2</v>
      </c>
      <c r="F25" s="14">
        <v>1</v>
      </c>
      <c r="G25" s="12">
        <v>3</v>
      </c>
      <c r="H25" s="13">
        <v>0</v>
      </c>
      <c r="I25" s="13">
        <v>0</v>
      </c>
      <c r="J25" s="14">
        <v>0</v>
      </c>
      <c r="K25" s="12">
        <v>4</v>
      </c>
      <c r="L25" s="13">
        <v>0</v>
      </c>
      <c r="M25" s="13">
        <v>3</v>
      </c>
      <c r="N25" s="14">
        <v>0</v>
      </c>
      <c r="O25" s="15"/>
      <c r="P25" s="13"/>
      <c r="Q25" s="13"/>
      <c r="R25" s="16"/>
      <c r="S25" s="17"/>
      <c r="U25" s="47"/>
      <c r="V25" s="48"/>
      <c r="W25" s="47"/>
      <c r="X25" s="45"/>
    </row>
    <row r="26" spans="1:24" x14ac:dyDescent="0.25">
      <c r="A26" s="96" t="str">
        <f t="shared" si="2"/>
        <v>33</v>
      </c>
      <c r="B26" s="99" t="str">
        <f t="shared" si="2"/>
        <v>Rosie Reed</v>
      </c>
      <c r="C26" s="12">
        <v>0</v>
      </c>
      <c r="D26" s="13">
        <v>0</v>
      </c>
      <c r="E26" s="13">
        <v>0</v>
      </c>
      <c r="F26" s="14">
        <v>0</v>
      </c>
      <c r="G26" s="12">
        <v>0</v>
      </c>
      <c r="H26" s="13">
        <v>0</v>
      </c>
      <c r="I26" s="13">
        <v>0</v>
      </c>
      <c r="J26" s="14">
        <v>1</v>
      </c>
      <c r="K26" s="12">
        <v>4</v>
      </c>
      <c r="L26" s="13">
        <v>0</v>
      </c>
      <c r="M26" s="13">
        <v>1</v>
      </c>
      <c r="N26" s="14">
        <v>0</v>
      </c>
      <c r="O26" s="15"/>
      <c r="P26" s="13"/>
      <c r="Q26" s="13"/>
      <c r="R26" s="16"/>
      <c r="S26" s="17"/>
      <c r="U26" s="49"/>
      <c r="V26" s="45"/>
      <c r="W26" s="45"/>
      <c r="X26" s="45"/>
    </row>
    <row r="27" spans="1:24" x14ac:dyDescent="0.25">
      <c r="A27" s="96" t="str">
        <f t="shared" si="2"/>
        <v>2</v>
      </c>
      <c r="B27" s="99" t="str">
        <f t="shared" si="2"/>
        <v>Mike Patterson</v>
      </c>
      <c r="C27" s="12">
        <v>4</v>
      </c>
      <c r="D27" s="13">
        <v>0</v>
      </c>
      <c r="E27" s="13">
        <v>0</v>
      </c>
      <c r="F27" s="14">
        <v>1</v>
      </c>
      <c r="G27" s="12">
        <v>4</v>
      </c>
      <c r="H27" s="13">
        <v>0</v>
      </c>
      <c r="I27" s="13">
        <v>2</v>
      </c>
      <c r="J27" s="14">
        <v>0</v>
      </c>
      <c r="K27" s="12">
        <v>2</v>
      </c>
      <c r="L27" s="13">
        <v>0</v>
      </c>
      <c r="M27" s="13">
        <v>1</v>
      </c>
      <c r="N27" s="14">
        <v>0</v>
      </c>
      <c r="O27" s="15"/>
      <c r="P27" s="13"/>
      <c r="Q27" s="13"/>
      <c r="R27" s="16"/>
      <c r="S27" s="17"/>
      <c r="U27" s="49"/>
      <c r="V27" s="45"/>
      <c r="W27" s="45"/>
      <c r="X27" s="45"/>
    </row>
    <row r="28" spans="1:24" ht="15" x14ac:dyDescent="0.25">
      <c r="A28" s="96" t="str">
        <f t="shared" si="2"/>
        <v>55</v>
      </c>
      <c r="B28" s="99" t="str">
        <f t="shared" si="2"/>
        <v>Larry Reed</v>
      </c>
      <c r="C28" s="12">
        <v>4</v>
      </c>
      <c r="D28" s="13">
        <v>0</v>
      </c>
      <c r="E28" s="13">
        <v>3</v>
      </c>
      <c r="F28" s="14">
        <v>4</v>
      </c>
      <c r="G28" s="12">
        <v>4</v>
      </c>
      <c r="H28" s="13">
        <v>0</v>
      </c>
      <c r="I28" s="13">
        <v>1</v>
      </c>
      <c r="J28" s="14">
        <v>2</v>
      </c>
      <c r="K28" s="12">
        <v>4</v>
      </c>
      <c r="L28" s="13">
        <v>1</v>
      </c>
      <c r="M28" s="13">
        <v>1</v>
      </c>
      <c r="N28" s="14">
        <v>5</v>
      </c>
      <c r="O28" s="15"/>
      <c r="P28" s="13"/>
      <c r="Q28" s="13"/>
      <c r="R28" s="16"/>
      <c r="S28" s="17"/>
      <c r="U28" s="49"/>
      <c r="V28" s="45"/>
      <c r="W28" s="50"/>
      <c r="X28" s="45"/>
    </row>
    <row r="29" spans="1:24" ht="15" x14ac:dyDescent="0.25">
      <c r="A29" s="96" t="str">
        <f t="shared" si="2"/>
        <v>25</v>
      </c>
      <c r="B29" s="99" t="str">
        <f t="shared" si="2"/>
        <v>Elzie Haskett</v>
      </c>
      <c r="C29" s="12">
        <v>4</v>
      </c>
      <c r="D29" s="13">
        <v>1</v>
      </c>
      <c r="E29" s="13">
        <v>3</v>
      </c>
      <c r="F29" s="14">
        <v>3</v>
      </c>
      <c r="G29" s="12">
        <v>4</v>
      </c>
      <c r="H29" s="13">
        <v>1</v>
      </c>
      <c r="I29" s="13">
        <v>1</v>
      </c>
      <c r="J29" s="14">
        <v>2</v>
      </c>
      <c r="K29" s="12">
        <v>4</v>
      </c>
      <c r="L29" s="13">
        <v>2</v>
      </c>
      <c r="M29" s="13">
        <v>1</v>
      </c>
      <c r="N29" s="14">
        <v>1</v>
      </c>
      <c r="O29" s="15"/>
      <c r="P29" s="13"/>
      <c r="Q29" s="13"/>
      <c r="R29" s="16"/>
      <c r="S29" s="17"/>
      <c r="U29" s="49"/>
      <c r="V29" s="45"/>
      <c r="W29" s="50"/>
      <c r="X29" s="45"/>
    </row>
    <row r="30" spans="1:24" ht="15" x14ac:dyDescent="0.25">
      <c r="A30" s="96" t="str">
        <f t="shared" si="2"/>
        <v>21</v>
      </c>
      <c r="B30" s="99" t="str">
        <f t="shared" si="2"/>
        <v>Tasha Bush</v>
      </c>
      <c r="C30" s="12">
        <v>4</v>
      </c>
      <c r="D30" s="13">
        <v>1</v>
      </c>
      <c r="E30" s="13">
        <v>1</v>
      </c>
      <c r="F30" s="14">
        <v>0</v>
      </c>
      <c r="G30" s="12">
        <v>3</v>
      </c>
      <c r="H30" s="13">
        <v>1</v>
      </c>
      <c r="I30" s="13">
        <v>0</v>
      </c>
      <c r="J30" s="14">
        <v>0</v>
      </c>
      <c r="K30" s="12">
        <v>2</v>
      </c>
      <c r="L30" s="13">
        <v>0</v>
      </c>
      <c r="M30" s="13">
        <v>1</v>
      </c>
      <c r="N30" s="14">
        <v>0</v>
      </c>
      <c r="O30" s="15"/>
      <c r="P30" s="13"/>
      <c r="Q30" s="13"/>
      <c r="R30" s="16"/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3</v>
      </c>
      <c r="B31" s="99" t="str">
        <f t="shared" si="2"/>
        <v>Tony Bush</v>
      </c>
      <c r="C31" s="12">
        <v>3</v>
      </c>
      <c r="D31" s="13">
        <v>2</v>
      </c>
      <c r="E31" s="13">
        <v>1</v>
      </c>
      <c r="F31" s="14">
        <v>1</v>
      </c>
      <c r="G31" s="12">
        <v>3</v>
      </c>
      <c r="H31" s="13">
        <v>1</v>
      </c>
      <c r="I31" s="13">
        <v>1</v>
      </c>
      <c r="J31" s="14">
        <v>1</v>
      </c>
      <c r="K31" s="12">
        <v>4</v>
      </c>
      <c r="L31" s="13">
        <v>0</v>
      </c>
      <c r="M31" s="13">
        <v>3</v>
      </c>
      <c r="N31" s="14">
        <v>3</v>
      </c>
      <c r="O31" s="15"/>
      <c r="P31" s="13"/>
      <c r="Q31" s="13"/>
      <c r="R31" s="16"/>
      <c r="S31" s="17"/>
      <c r="U31" s="49"/>
      <c r="V31" s="45"/>
      <c r="W31" s="50"/>
      <c r="X31" s="45"/>
    </row>
    <row r="32" spans="1:24" ht="15" x14ac:dyDescent="0.25">
      <c r="A32" s="96" t="str">
        <f t="shared" si="2"/>
        <v>12</v>
      </c>
      <c r="B32" s="99" t="str">
        <f t="shared" si="2"/>
        <v>Dorothy Lechman</v>
      </c>
      <c r="C32" s="12"/>
      <c r="D32" s="13"/>
      <c r="E32" s="13"/>
      <c r="F32" s="14"/>
      <c r="G32" s="12"/>
      <c r="H32" s="13"/>
      <c r="I32" s="13"/>
      <c r="J32" s="14"/>
      <c r="K32" s="12">
        <v>0</v>
      </c>
      <c r="L32" s="13">
        <v>0</v>
      </c>
      <c r="M32" s="13">
        <v>0</v>
      </c>
      <c r="N32" s="14">
        <v>0</v>
      </c>
      <c r="O32" s="15"/>
      <c r="P32" s="13"/>
      <c r="Q32" s="13"/>
      <c r="R32" s="16"/>
      <c r="S32" s="17"/>
      <c r="U32" s="49"/>
      <c r="V32" s="45"/>
      <c r="W32" s="50"/>
      <c r="X32" s="45"/>
    </row>
    <row r="33" spans="1:30" ht="15" x14ac:dyDescent="0.25">
      <c r="A33" s="96">
        <f t="shared" si="2"/>
        <v>0</v>
      </c>
      <c r="B33" s="99">
        <f t="shared" si="2"/>
        <v>0</v>
      </c>
      <c r="C33" s="12"/>
      <c r="D33" s="13"/>
      <c r="E33" s="13"/>
      <c r="F33" s="14"/>
      <c r="G33" s="12"/>
      <c r="H33" s="13"/>
      <c r="I33" s="13"/>
      <c r="J33" s="14"/>
      <c r="K33" s="12"/>
      <c r="L33" s="13"/>
      <c r="M33" s="13"/>
      <c r="N33" s="14"/>
      <c r="O33" s="15"/>
      <c r="P33" s="13"/>
      <c r="Q33" s="13"/>
      <c r="R33" s="16"/>
      <c r="S33" s="17"/>
      <c r="U33" s="49"/>
      <c r="V33" s="45"/>
      <c r="W33" s="50"/>
      <c r="X33" s="45"/>
    </row>
    <row r="34" spans="1:30" ht="15" x14ac:dyDescent="0.25">
      <c r="A34" s="96">
        <f t="shared" si="2"/>
        <v>0</v>
      </c>
      <c r="B34" s="99">
        <f t="shared" si="2"/>
        <v>0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U34" s="49"/>
      <c r="V34" s="45"/>
      <c r="W34" s="50"/>
      <c r="X34" s="45"/>
    </row>
    <row r="35" spans="1:30" ht="15" x14ac:dyDescent="0.25">
      <c r="A35" s="96">
        <f t="shared" si="2"/>
        <v>0</v>
      </c>
      <c r="B35" s="99">
        <f t="shared" si="2"/>
        <v>0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/>
      <c r="P35" s="13"/>
      <c r="Q35" s="13"/>
      <c r="R35" s="16"/>
      <c r="S35" s="17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Jarmeal Jones</v>
      </c>
      <c r="C40" s="25">
        <v>22</v>
      </c>
      <c r="D40" s="26">
        <v>4</v>
      </c>
      <c r="E40" s="26">
        <v>10</v>
      </c>
      <c r="F40" s="27">
        <v>10</v>
      </c>
      <c r="G40" s="25">
        <v>21</v>
      </c>
      <c r="H40" s="26">
        <v>3</v>
      </c>
      <c r="I40" s="26">
        <v>5</v>
      </c>
      <c r="J40" s="27">
        <v>6</v>
      </c>
      <c r="K40" s="25">
        <v>24</v>
      </c>
      <c r="L40" s="26">
        <v>3</v>
      </c>
      <c r="M40" s="26">
        <v>11</v>
      </c>
      <c r="N40" s="27">
        <v>9</v>
      </c>
      <c r="O40" s="25"/>
      <c r="P40" s="26"/>
      <c r="Q40" s="26"/>
      <c r="R40" s="28"/>
      <c r="S40" s="29"/>
      <c r="U40" s="45"/>
      <c r="V40" s="45"/>
      <c r="W40" s="45"/>
      <c r="X40" s="45"/>
    </row>
    <row r="41" spans="1:30" ht="13.8" thickBot="1" x14ac:dyDescent="0.3">
      <c r="A41" s="23"/>
      <c r="B41" s="120" t="str">
        <f>B19</f>
        <v>Philip Traylor</v>
      </c>
      <c r="C41" s="30"/>
      <c r="D41" s="31"/>
      <c r="E41" s="31"/>
      <c r="F41" s="32"/>
      <c r="G41" s="30"/>
      <c r="H41" s="31"/>
      <c r="I41" s="31"/>
      <c r="J41" s="32"/>
      <c r="K41" s="30"/>
      <c r="L41" s="31"/>
      <c r="M41" s="31"/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22</v>
      </c>
      <c r="D42" s="35">
        <f t="shared" si="3"/>
        <v>4</v>
      </c>
      <c r="E42" s="35">
        <f t="shared" si="3"/>
        <v>10</v>
      </c>
      <c r="F42" s="35">
        <f t="shared" si="3"/>
        <v>10</v>
      </c>
      <c r="G42" s="35">
        <f t="shared" si="3"/>
        <v>21</v>
      </c>
      <c r="H42" s="35">
        <f t="shared" si="3"/>
        <v>3</v>
      </c>
      <c r="I42" s="35">
        <f t="shared" si="3"/>
        <v>5</v>
      </c>
      <c r="J42" s="35">
        <f t="shared" si="3"/>
        <v>6</v>
      </c>
      <c r="K42" s="35">
        <f t="shared" si="3"/>
        <v>24</v>
      </c>
      <c r="L42" s="35">
        <f t="shared" si="3"/>
        <v>3</v>
      </c>
      <c r="M42" s="35">
        <f t="shared" si="3"/>
        <v>11</v>
      </c>
      <c r="N42" s="35">
        <f t="shared" si="3"/>
        <v>9</v>
      </c>
      <c r="O42" s="35">
        <f t="shared" si="3"/>
        <v>0</v>
      </c>
      <c r="P42" s="35">
        <f t="shared" si="3"/>
        <v>0</v>
      </c>
      <c r="Q42" s="35">
        <f t="shared" si="3"/>
        <v>0</v>
      </c>
      <c r="R42" s="34">
        <f t="shared" si="3"/>
        <v>0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115</v>
      </c>
      <c r="D43" s="36">
        <f>SUM(P21,D42)</f>
        <v>25</v>
      </c>
      <c r="E43" s="36">
        <f>SUM(Q21,E42)</f>
        <v>43</v>
      </c>
      <c r="F43" s="36">
        <f>SUM(R21,F42)</f>
        <v>41</v>
      </c>
      <c r="G43" s="36">
        <f t="shared" ref="G43:R43" si="4">SUM(C43,G42)</f>
        <v>136</v>
      </c>
      <c r="H43" s="36">
        <f t="shared" si="4"/>
        <v>28</v>
      </c>
      <c r="I43" s="36">
        <f t="shared" si="4"/>
        <v>48</v>
      </c>
      <c r="J43" s="36">
        <f t="shared" si="4"/>
        <v>47</v>
      </c>
      <c r="K43" s="36">
        <f t="shared" si="4"/>
        <v>160</v>
      </c>
      <c r="L43" s="36">
        <f t="shared" si="4"/>
        <v>31</v>
      </c>
      <c r="M43" s="36">
        <f t="shared" si="4"/>
        <v>59</v>
      </c>
      <c r="N43" s="36">
        <f t="shared" si="4"/>
        <v>56</v>
      </c>
      <c r="O43" s="37">
        <f t="shared" si="4"/>
        <v>160</v>
      </c>
      <c r="P43" s="36">
        <f t="shared" si="4"/>
        <v>31</v>
      </c>
      <c r="Q43" s="36">
        <f t="shared" si="4"/>
        <v>59</v>
      </c>
      <c r="R43" s="38">
        <f t="shared" si="4"/>
        <v>56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/>
      <c r="D45" s="160"/>
      <c r="E45" s="161"/>
      <c r="F45" s="55"/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91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32</v>
      </c>
      <c r="B47" s="99" t="str">
        <f t="shared" ref="B47:B61" si="6">B25</f>
        <v>David Moore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21</v>
      </c>
      <c r="P47" s="101">
        <f>SUM(D3,H3,L3,P3,D25,H25,L25,P25,D47,H47,L47)</f>
        <v>0</v>
      </c>
      <c r="Q47" s="101">
        <f>SUM(E3,I3,M3,Q3,E25,I25,M25,Q25,E47,I47,M47)</f>
        <v>8</v>
      </c>
      <c r="R47" s="102">
        <f>SUM(F3,J3,N3,R3,F25,J25,N25,R25,F47,J47,N47)</f>
        <v>3</v>
      </c>
      <c r="S47" s="97">
        <f>IF(O47=0,0,AVERAGE(P47/O47))</f>
        <v>0</v>
      </c>
      <c r="U47" s="49" t="str">
        <f t="shared" ref="U47:U61" si="7">A47</f>
        <v>32</v>
      </c>
      <c r="V47" s="99" t="str">
        <f>B3</f>
        <v>David Moore</v>
      </c>
      <c r="W47" s="65">
        <f>R47</f>
        <v>3</v>
      </c>
      <c r="X47" s="65">
        <f t="shared" ref="X47:X61" si="8">IF(W47=0,"N/A",W47)</f>
        <v>3</v>
      </c>
      <c r="Y47" s="66">
        <f>S47</f>
        <v>0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0.5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6</v>
      </c>
      <c r="AD47" s="128">
        <f>(S47*O47)/(O47+MAX(summary!$Q$2-O47,0))</f>
        <v>0</v>
      </c>
    </row>
    <row r="48" spans="1:30" x14ac:dyDescent="0.25">
      <c r="A48" s="96" t="str">
        <f t="shared" si="5"/>
        <v>33</v>
      </c>
      <c r="B48" s="99" t="str">
        <f t="shared" si="6"/>
        <v>Rosie Reed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103">
        <f t="shared" ref="O48:O61" si="10">SUM(C4,G4,K4,O4,C26,G26,K26,O26,C48,G48,K48)</f>
        <v>12</v>
      </c>
      <c r="P48" s="62">
        <f t="shared" ref="P48:P61" si="11">SUM(D4,H4,L4,P4,D26,H26,L26,P26,D48,H48,L48)</f>
        <v>0</v>
      </c>
      <c r="Q48" s="62">
        <f t="shared" ref="Q48:Q61" si="12">SUM(E4,I4,M4,Q4,E26,I26,M26,Q26,E48,I48,M48)</f>
        <v>3</v>
      </c>
      <c r="R48" s="104">
        <f t="shared" ref="R48:R61" si="13">SUM(F4,J4,N4,R4,F26,J26,N26,R26,F48,J48,N48)</f>
        <v>7</v>
      </c>
      <c r="S48" s="98">
        <f t="shared" ref="S48:S61" si="14">IF(O48=0,0,AVERAGE(P48/O48))</f>
        <v>0</v>
      </c>
      <c r="U48" s="49" t="str">
        <f t="shared" si="7"/>
        <v>33</v>
      </c>
      <c r="V48" s="99" t="str">
        <f t="shared" ref="V48:V61" si="15">B4</f>
        <v>Rosie Reed</v>
      </c>
      <c r="W48" s="65">
        <f t="shared" ref="W48:W61" si="16">R48</f>
        <v>7</v>
      </c>
      <c r="X48" s="65">
        <f t="shared" si="8"/>
        <v>7</v>
      </c>
      <c r="Y48" s="66">
        <f t="shared" ref="Y48:Y61" si="17">S48</f>
        <v>0</v>
      </c>
      <c r="Z48" s="66" t="str">
        <f>IF($O48&gt;=summary!Q$2,"yes",CONCATENATE("Not &gt;= ",summary!Q$2))</f>
        <v>Not &gt;= 20</v>
      </c>
      <c r="AA48" s="66">
        <f>IF(AND(summary!Q$1="po/g",AC48&gt;0),W48/AC48,IF(AND(summary!Q$1="po/g",AC48=0),0,W48))</f>
        <v>1</v>
      </c>
      <c r="AB48" s="66" t="str">
        <f>IF(AC48&gt;=summary!Q$3,"yes",CONCATENATE("Not &gt;= ",summary!Q$3))</f>
        <v>yes</v>
      </c>
      <c r="AC48" s="65">
        <f t="shared" si="9"/>
        <v>7</v>
      </c>
      <c r="AD48" s="128">
        <f>(S48*O48)/(O48+MAX(summary!$Q$2-O48,0))</f>
        <v>0</v>
      </c>
    </row>
    <row r="49" spans="1:30" x14ac:dyDescent="0.25">
      <c r="A49" s="96" t="str">
        <f t="shared" si="5"/>
        <v>2</v>
      </c>
      <c r="B49" s="99" t="str">
        <f t="shared" si="6"/>
        <v>Mike Patterson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10"/>
        <v>26</v>
      </c>
      <c r="P49" s="62">
        <f t="shared" si="11"/>
        <v>2</v>
      </c>
      <c r="Q49" s="62">
        <f t="shared" si="12"/>
        <v>8</v>
      </c>
      <c r="R49" s="104">
        <f t="shared" si="13"/>
        <v>8</v>
      </c>
      <c r="S49" s="98">
        <f t="shared" si="14"/>
        <v>7.6923076923076927E-2</v>
      </c>
      <c r="U49" s="49" t="str">
        <f t="shared" si="7"/>
        <v>2</v>
      </c>
      <c r="V49" s="99" t="str">
        <f t="shared" si="15"/>
        <v>Mike Patterson</v>
      </c>
      <c r="W49" s="65">
        <f t="shared" si="16"/>
        <v>8</v>
      </c>
      <c r="X49" s="65">
        <f t="shared" si="8"/>
        <v>8</v>
      </c>
      <c r="Y49" s="66">
        <f t="shared" si="17"/>
        <v>7.6923076923076927E-2</v>
      </c>
      <c r="Z49" s="66" t="str">
        <f>IF($O49&gt;=summary!Q$2,"yes",CONCATENATE("Not &gt;= ",summary!Q$2))</f>
        <v>yes</v>
      </c>
      <c r="AA49" s="66">
        <f>IF(AND(summary!Q$1="po/g",AC49&gt;0),W49/AC49,IF(AND(summary!Q$1="po/g",AC49=0),0,W49))</f>
        <v>1.1428571428571428</v>
      </c>
      <c r="AB49" s="66" t="str">
        <f>IF(AC49&gt;=summary!Q$3,"yes",CONCATENATE("Not &gt;= ",summary!Q$3))</f>
        <v>yes</v>
      </c>
      <c r="AC49" s="65">
        <f t="shared" si="9"/>
        <v>7</v>
      </c>
      <c r="AD49" s="128">
        <f>(S49*O49)/(O49+MAX(summary!$Q$2-O49,0))</f>
        <v>7.6923076923076927E-2</v>
      </c>
    </row>
    <row r="50" spans="1:30" x14ac:dyDescent="0.25">
      <c r="A50" s="96" t="str">
        <f t="shared" si="5"/>
        <v>55</v>
      </c>
      <c r="B50" s="99" t="str">
        <f t="shared" si="6"/>
        <v>Larry Reed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103">
        <f t="shared" si="10"/>
        <v>27</v>
      </c>
      <c r="P50" s="62">
        <f t="shared" si="11"/>
        <v>6</v>
      </c>
      <c r="Q50" s="62">
        <f t="shared" si="12"/>
        <v>8</v>
      </c>
      <c r="R50" s="104">
        <f t="shared" si="13"/>
        <v>19</v>
      </c>
      <c r="S50" s="98">
        <f t="shared" si="14"/>
        <v>0.22222222222222221</v>
      </c>
      <c r="U50" s="49" t="str">
        <f t="shared" si="7"/>
        <v>55</v>
      </c>
      <c r="V50" s="99" t="str">
        <f t="shared" si="15"/>
        <v>Larry Reed</v>
      </c>
      <c r="W50" s="65">
        <f t="shared" si="16"/>
        <v>19</v>
      </c>
      <c r="X50" s="65">
        <f t="shared" si="8"/>
        <v>19</v>
      </c>
      <c r="Y50" s="66">
        <f t="shared" si="17"/>
        <v>0.22222222222222221</v>
      </c>
      <c r="Z50" s="66" t="str">
        <f>IF($O50&gt;=summary!Q$2,"yes",CONCATENATE("Not &gt;= ",summary!Q$2))</f>
        <v>yes</v>
      </c>
      <c r="AA50" s="66">
        <f>IF(AND(summary!Q$1="po/g",AC50&gt;0),W50/AC50,IF(AND(summary!Q$1="po/g",AC50=0),0,W50))</f>
        <v>2.7142857142857144</v>
      </c>
      <c r="AB50" s="66" t="str">
        <f>IF(AC50&gt;=summary!Q$3,"yes",CONCATENATE("Not &gt;= ",summary!Q$3))</f>
        <v>yes</v>
      </c>
      <c r="AC50" s="65">
        <f t="shared" si="9"/>
        <v>7</v>
      </c>
      <c r="AD50" s="128">
        <f>(S50*O50)/(O50+MAX(summary!$Q$2-O50,0))</f>
        <v>0.22222222222222221</v>
      </c>
    </row>
    <row r="51" spans="1:30" x14ac:dyDescent="0.25">
      <c r="A51" s="96" t="str">
        <f t="shared" si="5"/>
        <v>25</v>
      </c>
      <c r="B51" s="99" t="str">
        <f t="shared" si="6"/>
        <v>Elzie Haskett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10"/>
        <v>28</v>
      </c>
      <c r="P51" s="62">
        <f t="shared" si="11"/>
        <v>7</v>
      </c>
      <c r="Q51" s="62">
        <f t="shared" si="12"/>
        <v>13</v>
      </c>
      <c r="R51" s="104">
        <f t="shared" si="13"/>
        <v>9</v>
      </c>
      <c r="S51" s="98">
        <f t="shared" si="14"/>
        <v>0.25</v>
      </c>
      <c r="U51" s="49" t="str">
        <f t="shared" si="7"/>
        <v>25</v>
      </c>
      <c r="V51" s="99" t="str">
        <f t="shared" si="15"/>
        <v>Elzie Haskett</v>
      </c>
      <c r="W51" s="65">
        <f t="shared" si="16"/>
        <v>9</v>
      </c>
      <c r="X51" s="65">
        <f t="shared" si="8"/>
        <v>9</v>
      </c>
      <c r="Y51" s="66">
        <f t="shared" si="17"/>
        <v>0.25</v>
      </c>
      <c r="Z51" s="66" t="str">
        <f>IF($O51&gt;=summary!Q$2,"yes",CONCATENATE("Not &gt;= ",summary!Q$2))</f>
        <v>yes</v>
      </c>
      <c r="AA51" s="66">
        <f>IF(AND(summary!Q$1="po/g",AC51&gt;0),W51/AC51,IF(AND(summary!Q$1="po/g",AC51=0),0,W51))</f>
        <v>1.2857142857142858</v>
      </c>
      <c r="AB51" s="66" t="str">
        <f>IF(AC51&gt;=summary!Q$3,"yes",CONCATENATE("Not &gt;= ",summary!Q$3))</f>
        <v>yes</v>
      </c>
      <c r="AC51" s="65">
        <f t="shared" si="9"/>
        <v>7</v>
      </c>
      <c r="AD51" s="128">
        <f>(S51*O51)/(O51+MAX(summary!$Q$2-O51,0))</f>
        <v>0.25</v>
      </c>
    </row>
    <row r="52" spans="1:30" x14ac:dyDescent="0.25">
      <c r="A52" s="96" t="str">
        <f t="shared" si="5"/>
        <v>21</v>
      </c>
      <c r="B52" s="99" t="str">
        <f t="shared" si="6"/>
        <v>Tasha Bush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10"/>
        <v>20</v>
      </c>
      <c r="P52" s="62">
        <f t="shared" si="11"/>
        <v>7</v>
      </c>
      <c r="Q52" s="62">
        <f t="shared" si="12"/>
        <v>6</v>
      </c>
      <c r="R52" s="104">
        <f t="shared" si="13"/>
        <v>0</v>
      </c>
      <c r="S52" s="98">
        <f t="shared" si="14"/>
        <v>0.35</v>
      </c>
      <c r="U52" s="49" t="str">
        <f t="shared" si="7"/>
        <v>21</v>
      </c>
      <c r="V52" s="99" t="str">
        <f t="shared" si="15"/>
        <v>Tasha Bush</v>
      </c>
      <c r="W52" s="65">
        <f t="shared" si="16"/>
        <v>0</v>
      </c>
      <c r="X52" s="65" t="str">
        <f t="shared" si="8"/>
        <v>N/A</v>
      </c>
      <c r="Y52" s="66">
        <f t="shared" si="17"/>
        <v>0.35</v>
      </c>
      <c r="Z52" s="66" t="str">
        <f>IF($O52&gt;=summary!Q$2,"yes",CONCATENATE("Not &gt;= ",summary!Q$2))</f>
        <v>yes</v>
      </c>
      <c r="AA52" s="66">
        <f>IF(AND(summary!Q$1="po/g",AC52&gt;0),W52/AC52,IF(AND(summary!Q$1="po/g",AC52=0),0,W52))</f>
        <v>0</v>
      </c>
      <c r="AB52" s="66" t="str">
        <f>IF(AC52&gt;=summary!Q$3,"yes",CONCATENATE("Not &gt;= ",summary!Q$3))</f>
        <v>yes</v>
      </c>
      <c r="AC52" s="65">
        <f t="shared" si="9"/>
        <v>7</v>
      </c>
      <c r="AD52" s="128">
        <f>(S52*O52)/(O52+MAX(summary!$Q$2-O52,0))</f>
        <v>0.35</v>
      </c>
    </row>
    <row r="53" spans="1:30" x14ac:dyDescent="0.25">
      <c r="A53" s="96" t="str">
        <f t="shared" si="5"/>
        <v>3</v>
      </c>
      <c r="B53" s="99" t="str">
        <f t="shared" si="6"/>
        <v>Tony Bush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103">
        <f t="shared" si="10"/>
        <v>26</v>
      </c>
      <c r="P53" s="62">
        <f t="shared" si="11"/>
        <v>9</v>
      </c>
      <c r="Q53" s="62">
        <f t="shared" si="12"/>
        <v>13</v>
      </c>
      <c r="R53" s="104">
        <f t="shared" si="13"/>
        <v>10</v>
      </c>
      <c r="S53" s="98">
        <f t="shared" si="14"/>
        <v>0.34615384615384615</v>
      </c>
      <c r="U53" s="49" t="str">
        <f t="shared" si="7"/>
        <v>3</v>
      </c>
      <c r="V53" s="99" t="str">
        <f t="shared" si="15"/>
        <v>Tony Bush</v>
      </c>
      <c r="W53" s="65">
        <f t="shared" si="16"/>
        <v>10</v>
      </c>
      <c r="X53" s="65">
        <f t="shared" si="8"/>
        <v>10</v>
      </c>
      <c r="Y53" s="66">
        <f t="shared" si="17"/>
        <v>0.34615384615384615</v>
      </c>
      <c r="Z53" s="66" t="str">
        <f>IF($O53&gt;=summary!Q$2,"yes",CONCATENATE("Not &gt;= ",summary!Q$2))</f>
        <v>yes</v>
      </c>
      <c r="AA53" s="66">
        <f>IF(AND(summary!Q$1="po/g",AC53&gt;0),W53/AC53,IF(AND(summary!Q$1="po/g",AC53=0),0,W53))</f>
        <v>1.4285714285714286</v>
      </c>
      <c r="AB53" s="66" t="str">
        <f>IF(AC53&gt;=summary!Q$3,"yes",CONCATENATE("Not &gt;= ",summary!Q$3))</f>
        <v>yes</v>
      </c>
      <c r="AC53" s="65">
        <f t="shared" si="9"/>
        <v>7</v>
      </c>
      <c r="AD53" s="128">
        <f>(S53*O53)/(O53+MAX(summary!$Q$2-O53,0))</f>
        <v>0.34615384615384615</v>
      </c>
    </row>
    <row r="54" spans="1:30" x14ac:dyDescent="0.25">
      <c r="A54" s="96" t="str">
        <f t="shared" si="5"/>
        <v>12</v>
      </c>
      <c r="B54" s="99" t="str">
        <f t="shared" si="6"/>
        <v>Dorothy Lechman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103">
        <f t="shared" si="10"/>
        <v>0</v>
      </c>
      <c r="P54" s="62">
        <f t="shared" si="11"/>
        <v>0</v>
      </c>
      <c r="Q54" s="62">
        <f t="shared" si="12"/>
        <v>0</v>
      </c>
      <c r="R54" s="104">
        <f t="shared" si="13"/>
        <v>0</v>
      </c>
      <c r="S54" s="98">
        <f t="shared" si="14"/>
        <v>0</v>
      </c>
      <c r="U54" s="49" t="str">
        <f t="shared" si="7"/>
        <v>12</v>
      </c>
      <c r="V54" s="99" t="str">
        <f t="shared" si="15"/>
        <v>Dorothy Lechman</v>
      </c>
      <c r="W54" s="65">
        <f t="shared" si="16"/>
        <v>0</v>
      </c>
      <c r="X54" s="65" t="str">
        <f t="shared" si="8"/>
        <v>N/A</v>
      </c>
      <c r="Y54" s="66">
        <f t="shared" si="17"/>
        <v>0</v>
      </c>
      <c r="Z54" s="66" t="str">
        <f>IF($O54&gt;=summary!Q$2,"yes",CONCATENATE("Not &gt;= ",summary!Q$2))</f>
        <v>Not &gt;= 20</v>
      </c>
      <c r="AA54" s="66">
        <f>IF(AND(summary!Q$1="po/g",AC54&gt;0),W54/AC54,IF(AND(summary!Q$1="po/g",AC54=0),0,W54))</f>
        <v>0</v>
      </c>
      <c r="AB54" s="66" t="str">
        <f>IF(AC54&gt;=summary!Q$3,"yes",CONCATENATE("Not &gt;= ",summary!Q$3))</f>
        <v>Not &gt;= 4</v>
      </c>
      <c r="AC54" s="65">
        <f t="shared" si="9"/>
        <v>3</v>
      </c>
      <c r="AD54" s="128">
        <f>(S54*O54)/(O54+MAX(summary!$Q$2-O54,0))</f>
        <v>0</v>
      </c>
    </row>
    <row r="55" spans="1:30" x14ac:dyDescent="0.25">
      <c r="A55" s="96">
        <f t="shared" si="5"/>
        <v>0</v>
      </c>
      <c r="B55" s="99">
        <f t="shared" si="6"/>
        <v>0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0"/>
        <v>0</v>
      </c>
      <c r="P55" s="62">
        <f t="shared" si="11"/>
        <v>0</v>
      </c>
      <c r="Q55" s="62">
        <f t="shared" si="12"/>
        <v>0</v>
      </c>
      <c r="R55" s="104">
        <f t="shared" si="13"/>
        <v>0</v>
      </c>
      <c r="S55" s="98">
        <f t="shared" si="14"/>
        <v>0</v>
      </c>
      <c r="U55" s="49">
        <f t="shared" si="7"/>
        <v>0</v>
      </c>
      <c r="V55" s="99">
        <f t="shared" si="15"/>
        <v>0</v>
      </c>
      <c r="W55" s="65">
        <f t="shared" si="16"/>
        <v>0</v>
      </c>
      <c r="X55" s="65" t="str">
        <f t="shared" si="8"/>
        <v>N/A</v>
      </c>
      <c r="Y55" s="66">
        <f t="shared" si="17"/>
        <v>0</v>
      </c>
      <c r="Z55" s="66" t="str">
        <f>IF($O55&gt;=summary!Q$2,"yes",CONCATENATE("Not &gt;= ",summary!Q$2))</f>
        <v>Not &gt;= 20</v>
      </c>
      <c r="AA55" s="66">
        <f>IF(AND(summary!Q$1="po/g",AC55&gt;0),W55/AC55,IF(AND(summary!Q$1="po/g",AC55=0),0,W55))</f>
        <v>0</v>
      </c>
      <c r="AB55" s="66" t="str">
        <f>IF(AC55&gt;=summary!Q$3,"yes",CONCATENATE("Not &gt;= ",summary!Q$3))</f>
        <v>Not &gt;= 4</v>
      </c>
      <c r="AC55" s="65">
        <f t="shared" si="9"/>
        <v>0</v>
      </c>
      <c r="AD55" s="128">
        <f>(S55*O55)/(O55+MAX(summary!$Q$2-O55,0))</f>
        <v>0</v>
      </c>
    </row>
    <row r="56" spans="1:30" x14ac:dyDescent="0.25">
      <c r="A56" s="96">
        <f t="shared" si="5"/>
        <v>0</v>
      </c>
      <c r="B56" s="99">
        <f t="shared" si="6"/>
        <v>0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0"/>
        <v>0</v>
      </c>
      <c r="P56" s="62">
        <f t="shared" si="11"/>
        <v>0</v>
      </c>
      <c r="Q56" s="62">
        <f t="shared" si="12"/>
        <v>0</v>
      </c>
      <c r="R56" s="104">
        <f t="shared" si="13"/>
        <v>0</v>
      </c>
      <c r="S56" s="98">
        <f t="shared" si="14"/>
        <v>0</v>
      </c>
      <c r="U56" s="49">
        <f t="shared" si="7"/>
        <v>0</v>
      </c>
      <c r="V56" s="99">
        <f t="shared" si="15"/>
        <v>0</v>
      </c>
      <c r="W56" s="65">
        <f t="shared" si="16"/>
        <v>0</v>
      </c>
      <c r="X56" s="65" t="str">
        <f t="shared" si="8"/>
        <v>N/A</v>
      </c>
      <c r="Y56" s="66">
        <f t="shared" si="17"/>
        <v>0</v>
      </c>
      <c r="Z56" s="66" t="str">
        <f>IF($O56&gt;=summary!Q$2,"yes",CONCATENATE("Not &gt;= ",summary!Q$2))</f>
        <v>Not &gt;= 20</v>
      </c>
      <c r="AA56" s="66">
        <f>IF(AND(summary!Q$1="po/g",AC56&gt;0),W56/AC56,IF(AND(summary!Q$1="po/g",AC56=0),0,W56))</f>
        <v>0</v>
      </c>
      <c r="AB56" s="66" t="str">
        <f>IF(AC56&gt;=summary!Q$3,"yes",CONCATENATE("Not &gt;= ",summary!Q$3))</f>
        <v>Not &gt;= 4</v>
      </c>
      <c r="AC56" s="65">
        <f t="shared" si="9"/>
        <v>0</v>
      </c>
      <c r="AD56" s="128">
        <f>(S56*O56)/(O56+MAX(summary!$Q$2-O56,0))</f>
        <v>0</v>
      </c>
    </row>
    <row r="57" spans="1:30" x14ac:dyDescent="0.25">
      <c r="A57" s="96">
        <f t="shared" si="5"/>
        <v>0</v>
      </c>
      <c r="B57" s="99">
        <f t="shared" si="6"/>
        <v>0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0"/>
        <v>0</v>
      </c>
      <c r="P57" s="62">
        <f t="shared" si="11"/>
        <v>0</v>
      </c>
      <c r="Q57" s="62">
        <f t="shared" si="12"/>
        <v>0</v>
      </c>
      <c r="R57" s="104">
        <f t="shared" si="13"/>
        <v>0</v>
      </c>
      <c r="S57" s="98">
        <f t="shared" si="14"/>
        <v>0</v>
      </c>
      <c r="U57" s="49">
        <f t="shared" si="7"/>
        <v>0</v>
      </c>
      <c r="V57" s="99">
        <f t="shared" si="15"/>
        <v>0</v>
      </c>
      <c r="W57" s="65">
        <f t="shared" si="16"/>
        <v>0</v>
      </c>
      <c r="X57" s="65" t="str">
        <f t="shared" si="8"/>
        <v>N/A</v>
      </c>
      <c r="Y57" s="66">
        <f t="shared" si="17"/>
        <v>0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Not &gt;= 4</v>
      </c>
      <c r="AC57" s="65">
        <f t="shared" si="9"/>
        <v>0</v>
      </c>
      <c r="AD57" s="128">
        <f>(S57*O57)/(O57+MAX(summary!$Q$2-O57,0))</f>
        <v>0</v>
      </c>
    </row>
    <row r="58" spans="1:30" x14ac:dyDescent="0.25">
      <c r="A58" s="96">
        <f t="shared" si="5"/>
        <v>0</v>
      </c>
      <c r="B58" s="99">
        <f t="shared" si="6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0"/>
        <v>0</v>
      </c>
      <c r="P58" s="106">
        <f t="shared" si="11"/>
        <v>0</v>
      </c>
      <c r="Q58" s="106">
        <f t="shared" si="12"/>
        <v>0</v>
      </c>
      <c r="R58" s="107">
        <f t="shared" si="13"/>
        <v>0</v>
      </c>
      <c r="S58" s="98">
        <f t="shared" si="14"/>
        <v>0</v>
      </c>
      <c r="U58" s="49">
        <f t="shared" si="7"/>
        <v>0</v>
      </c>
      <c r="V58" s="99">
        <f t="shared" si="15"/>
        <v>0</v>
      </c>
      <c r="W58" s="65">
        <f t="shared" si="16"/>
        <v>0</v>
      </c>
      <c r="X58" s="65" t="str">
        <f t="shared" si="8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0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Jarmeal Jones</v>
      </c>
      <c r="C63" s="71"/>
      <c r="D63" s="72"/>
      <c r="E63" s="72"/>
      <c r="F63" s="73"/>
      <c r="G63" s="71"/>
      <c r="H63" s="72"/>
      <c r="I63" s="72"/>
      <c r="J63" s="73"/>
      <c r="K63" s="71"/>
      <c r="L63" s="72"/>
      <c r="M63" s="72"/>
      <c r="N63" s="73"/>
      <c r="O63" s="25">
        <f t="shared" ref="O63:Q64" si="18">SUM(C18,G18,K18,O18,C40,G40,K40,O40,C63,G63,K63)</f>
        <v>127</v>
      </c>
      <c r="P63" s="25">
        <f t="shared" si="18"/>
        <v>27</v>
      </c>
      <c r="Q63" s="25">
        <f t="shared" si="18"/>
        <v>46</v>
      </c>
      <c r="R63" s="27"/>
      <c r="S63" s="74">
        <f>SUM(Q63/O63)</f>
        <v>0.36220472440944884</v>
      </c>
      <c r="V63" s="62" t="s">
        <v>23</v>
      </c>
      <c r="W63" s="65">
        <f>SUM(W47:W61)</f>
        <v>56</v>
      </c>
      <c r="X63" s="65">
        <f>SUM(X47:X61)</f>
        <v>56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 t="str">
        <f>B41</f>
        <v>Philip Traylor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 t="shared" si="18"/>
        <v>33</v>
      </c>
      <c r="P64" s="25">
        <f t="shared" si="18"/>
        <v>4</v>
      </c>
      <c r="Q64" s="25">
        <f t="shared" si="18"/>
        <v>13</v>
      </c>
      <c r="R64" s="27"/>
      <c r="S64" s="74">
        <f>SUM(Q64/O64)</f>
        <v>0.39393939393939392</v>
      </c>
      <c r="V64" s="75" t="s">
        <v>24</v>
      </c>
      <c r="W64" s="69"/>
      <c r="X64" s="69"/>
      <c r="Y64" s="76">
        <f>MAX(Y47:Y61)</f>
        <v>0.35</v>
      </c>
      <c r="Z64" s="76"/>
      <c r="AA64" s="76">
        <f>MAX(AA47:AA61)</f>
        <v>2.7142857142857144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9">SUM(C47:C61)</f>
        <v>0</v>
      </c>
      <c r="D65" s="35">
        <f t="shared" si="19"/>
        <v>0</v>
      </c>
      <c r="E65" s="35">
        <f t="shared" si="19"/>
        <v>0</v>
      </c>
      <c r="F65" s="35">
        <f t="shared" si="19"/>
        <v>0</v>
      </c>
      <c r="G65" s="35">
        <f t="shared" si="19"/>
        <v>0</v>
      </c>
      <c r="H65" s="35">
        <f t="shared" si="19"/>
        <v>0</v>
      </c>
      <c r="I65" s="35">
        <f t="shared" si="19"/>
        <v>0</v>
      </c>
      <c r="J65" s="35">
        <f t="shared" si="19"/>
        <v>0</v>
      </c>
      <c r="K65" s="35">
        <f t="shared" si="19"/>
        <v>0</v>
      </c>
      <c r="L65" s="35">
        <f t="shared" si="19"/>
        <v>0</v>
      </c>
      <c r="M65" s="35">
        <f t="shared" si="19"/>
        <v>0</v>
      </c>
      <c r="N65" s="35">
        <f t="shared" si="19"/>
        <v>0</v>
      </c>
      <c r="O65" s="67">
        <f t="shared" si="19"/>
        <v>160</v>
      </c>
      <c r="P65" s="81">
        <f>SUM(P46:P61)</f>
        <v>31</v>
      </c>
      <c r="Q65" s="81">
        <f>SUM(Q46:Q61)</f>
        <v>59</v>
      </c>
      <c r="R65" s="81">
        <f>SUM(R46:R61)</f>
        <v>56</v>
      </c>
      <c r="S65" s="82">
        <f>AVERAGE(P65/O65)</f>
        <v>0.19375000000000001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160</v>
      </c>
      <c r="D66" s="35">
        <f>SUM(P43,D65)</f>
        <v>31</v>
      </c>
      <c r="E66" s="35">
        <f>SUM(Q43,E65)</f>
        <v>59</v>
      </c>
      <c r="F66" s="35">
        <f>SUM(R43,F65)</f>
        <v>56</v>
      </c>
      <c r="G66" s="35">
        <f t="shared" ref="G66:M66" si="20">SUM(C66,G65)</f>
        <v>160</v>
      </c>
      <c r="H66" s="35">
        <f t="shared" si="20"/>
        <v>31</v>
      </c>
      <c r="I66" s="35">
        <f t="shared" si="20"/>
        <v>59</v>
      </c>
      <c r="J66" s="35">
        <f t="shared" si="20"/>
        <v>56</v>
      </c>
      <c r="K66" s="35">
        <f t="shared" si="20"/>
        <v>160</v>
      </c>
      <c r="L66" s="35">
        <f t="shared" si="20"/>
        <v>31</v>
      </c>
      <c r="M66" s="35">
        <f t="shared" si="20"/>
        <v>59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0.69306930693069302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0.79120879120879117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7</v>
      </c>
      <c r="E69" s="86" t="s">
        <v>32</v>
      </c>
      <c r="V69" s="90" t="s">
        <v>29</v>
      </c>
      <c r="W69" s="68" t="str">
        <f>B63</f>
        <v>Jarmeal Jones</v>
      </c>
      <c r="X69" s="92">
        <f>1-Q63/O63</f>
        <v>0.63779527559055116</v>
      </c>
      <c r="Y69" s="69" t="str">
        <f>IF(O63&gt;=summary!Q$4,"yes",CONCATENATE("Not &gt;= ",summary!Q$4))</f>
        <v>yes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 t="str">
        <f>B64</f>
        <v>Philip Traylor</v>
      </c>
      <c r="X70" s="95">
        <f>1-Q64/O64</f>
        <v>0.60606060606060608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O1:Q1"/>
    <mergeCell ref="C1:E1"/>
    <mergeCell ref="G1:I1"/>
    <mergeCell ref="K1:M1"/>
    <mergeCell ref="V67:X67"/>
    <mergeCell ref="C45:E45"/>
    <mergeCell ref="G45:I45"/>
    <mergeCell ref="K45:M45"/>
    <mergeCell ref="K23:M23"/>
    <mergeCell ref="C23:E23"/>
    <mergeCell ref="G23:I23"/>
    <mergeCell ref="O23:Q23"/>
  </mergeCells>
  <phoneticPr fontId="0" type="noConversion"/>
  <conditionalFormatting sqref="Y47:Z62">
    <cfRule type="cellIs" dxfId="5" priority="1" stopIfTrue="1" operator="equal">
      <formula>$Y$64</formula>
    </cfRule>
  </conditionalFormatting>
  <conditionalFormatting sqref="AA47:AB62">
    <cfRule type="cellIs" dxfId="4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A2876-C331-4CA8-A29B-2A3342D3AD7E}">
  <sheetPr codeName="Sheet30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9" t="s">
        <v>106</v>
      </c>
      <c r="D1" s="160"/>
      <c r="E1" s="161"/>
      <c r="F1" s="4">
        <v>20</v>
      </c>
      <c r="G1" s="159" t="s">
        <v>249</v>
      </c>
      <c r="H1" s="160"/>
      <c r="I1" s="161"/>
      <c r="J1" s="4">
        <v>18</v>
      </c>
      <c r="K1" s="159" t="s">
        <v>301</v>
      </c>
      <c r="L1" s="160"/>
      <c r="M1" s="161"/>
      <c r="N1" s="4">
        <v>6</v>
      </c>
      <c r="O1" s="159" t="s">
        <v>57</v>
      </c>
      <c r="P1" s="160"/>
      <c r="Q1" s="161"/>
      <c r="R1" s="5">
        <v>13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96" t="s">
        <v>191</v>
      </c>
      <c r="B3" s="99" t="s">
        <v>198</v>
      </c>
      <c r="C3" s="12">
        <v>3</v>
      </c>
      <c r="D3" s="13">
        <v>2</v>
      </c>
      <c r="E3" s="13">
        <v>1</v>
      </c>
      <c r="F3" s="14">
        <v>3</v>
      </c>
      <c r="G3" s="140">
        <v>3</v>
      </c>
      <c r="H3" s="141">
        <v>1</v>
      </c>
      <c r="I3" s="141">
        <v>2</v>
      </c>
      <c r="J3" s="142">
        <v>1</v>
      </c>
      <c r="K3" s="140">
        <v>4</v>
      </c>
      <c r="L3" s="141">
        <v>0</v>
      </c>
      <c r="M3" s="141">
        <v>2</v>
      </c>
      <c r="N3" s="142">
        <v>4</v>
      </c>
      <c r="O3" s="12">
        <v>5</v>
      </c>
      <c r="P3" s="13">
        <v>2</v>
      </c>
      <c r="Q3" s="13">
        <v>2</v>
      </c>
      <c r="R3" s="14">
        <v>0</v>
      </c>
      <c r="S3" s="17"/>
    </row>
    <row r="4" spans="1:19" x14ac:dyDescent="0.25">
      <c r="A4" s="96" t="s">
        <v>128</v>
      </c>
      <c r="B4" s="155" t="s">
        <v>279</v>
      </c>
      <c r="C4" s="12">
        <v>1</v>
      </c>
      <c r="D4" s="13">
        <v>0</v>
      </c>
      <c r="E4" s="13">
        <v>1</v>
      </c>
      <c r="F4" s="14">
        <v>0</v>
      </c>
      <c r="G4" s="140">
        <v>3</v>
      </c>
      <c r="H4" s="141">
        <v>0</v>
      </c>
      <c r="I4" s="141">
        <v>1</v>
      </c>
      <c r="J4" s="142">
        <v>0</v>
      </c>
      <c r="K4" s="140"/>
      <c r="L4" s="141"/>
      <c r="M4" s="141"/>
      <c r="N4" s="142"/>
      <c r="O4" s="12"/>
      <c r="P4" s="13"/>
      <c r="Q4" s="13"/>
      <c r="R4" s="14"/>
      <c r="S4" s="17"/>
    </row>
    <row r="5" spans="1:19" x14ac:dyDescent="0.25">
      <c r="A5" s="96" t="s">
        <v>129</v>
      </c>
      <c r="B5" s="155" t="s">
        <v>286</v>
      </c>
      <c r="C5" s="12">
        <v>4</v>
      </c>
      <c r="D5" s="13">
        <v>0</v>
      </c>
      <c r="E5" s="13">
        <v>2</v>
      </c>
      <c r="F5" s="14">
        <v>0</v>
      </c>
      <c r="G5" s="140">
        <v>3</v>
      </c>
      <c r="H5" s="141">
        <v>1</v>
      </c>
      <c r="I5" s="141">
        <v>2</v>
      </c>
      <c r="J5" s="142">
        <v>0</v>
      </c>
      <c r="K5" s="140">
        <v>4</v>
      </c>
      <c r="L5" s="141">
        <v>2</v>
      </c>
      <c r="M5" s="141">
        <v>0</v>
      </c>
      <c r="N5" s="142">
        <v>0</v>
      </c>
      <c r="O5" s="12">
        <v>5</v>
      </c>
      <c r="P5" s="13">
        <v>1</v>
      </c>
      <c r="Q5" s="13">
        <v>4</v>
      </c>
      <c r="R5" s="14">
        <v>0</v>
      </c>
      <c r="S5" s="17"/>
    </row>
    <row r="6" spans="1:19" x14ac:dyDescent="0.25">
      <c r="A6" s="96" t="s">
        <v>264</v>
      </c>
      <c r="B6" s="99" t="s">
        <v>232</v>
      </c>
      <c r="C6" s="12">
        <v>0</v>
      </c>
      <c r="D6" s="13">
        <v>0</v>
      </c>
      <c r="E6" s="13">
        <v>0</v>
      </c>
      <c r="F6" s="14">
        <v>0</v>
      </c>
      <c r="G6" s="140">
        <v>0</v>
      </c>
      <c r="H6" s="141">
        <v>0</v>
      </c>
      <c r="I6" s="141">
        <v>0</v>
      </c>
      <c r="J6" s="142">
        <v>0</v>
      </c>
      <c r="K6" s="140"/>
      <c r="L6" s="141"/>
      <c r="M6" s="141"/>
      <c r="N6" s="142"/>
      <c r="O6" s="12"/>
      <c r="P6" s="13"/>
      <c r="Q6" s="13"/>
      <c r="R6" s="14"/>
      <c r="S6" s="17" t="s">
        <v>8</v>
      </c>
    </row>
    <row r="7" spans="1:19" x14ac:dyDescent="0.25">
      <c r="A7" s="96" t="s">
        <v>175</v>
      </c>
      <c r="B7" s="155" t="s">
        <v>277</v>
      </c>
      <c r="C7" s="12">
        <v>3</v>
      </c>
      <c r="D7" s="13">
        <v>0</v>
      </c>
      <c r="E7" s="13">
        <v>2</v>
      </c>
      <c r="F7" s="14">
        <v>1</v>
      </c>
      <c r="G7" s="140">
        <v>3</v>
      </c>
      <c r="H7" s="141">
        <v>0</v>
      </c>
      <c r="I7" s="141">
        <v>3</v>
      </c>
      <c r="J7" s="142">
        <v>1</v>
      </c>
      <c r="K7" s="140">
        <v>4</v>
      </c>
      <c r="L7" s="141">
        <v>0</v>
      </c>
      <c r="M7" s="141">
        <v>1</v>
      </c>
      <c r="N7" s="142">
        <v>0</v>
      </c>
      <c r="O7" s="12">
        <v>4</v>
      </c>
      <c r="P7" s="13">
        <v>2</v>
      </c>
      <c r="Q7" s="13">
        <v>2</v>
      </c>
      <c r="R7" s="14">
        <v>0</v>
      </c>
      <c r="S7" s="17"/>
    </row>
    <row r="8" spans="1:19" x14ac:dyDescent="0.25">
      <c r="A8" s="96" t="s">
        <v>141</v>
      </c>
      <c r="B8" s="155" t="s">
        <v>276</v>
      </c>
      <c r="C8" s="12">
        <v>3</v>
      </c>
      <c r="D8" s="13">
        <v>0</v>
      </c>
      <c r="E8" s="13">
        <v>2</v>
      </c>
      <c r="F8" s="14">
        <v>0</v>
      </c>
      <c r="G8" s="140">
        <v>2</v>
      </c>
      <c r="H8" s="141">
        <v>0</v>
      </c>
      <c r="I8" s="141">
        <v>2</v>
      </c>
      <c r="J8" s="142">
        <v>0</v>
      </c>
      <c r="K8" s="140">
        <v>3</v>
      </c>
      <c r="L8" s="141">
        <v>0</v>
      </c>
      <c r="M8" s="141">
        <v>2</v>
      </c>
      <c r="N8" s="142">
        <v>0</v>
      </c>
      <c r="O8" s="12">
        <v>2</v>
      </c>
      <c r="P8" s="13">
        <v>0</v>
      </c>
      <c r="Q8" s="13">
        <v>0</v>
      </c>
      <c r="R8" s="14">
        <v>0</v>
      </c>
      <c r="S8" s="17"/>
    </row>
    <row r="9" spans="1:19" x14ac:dyDescent="0.25">
      <c r="A9" s="96" t="s">
        <v>123</v>
      </c>
      <c r="B9" s="99" t="s">
        <v>202</v>
      </c>
      <c r="C9" s="12">
        <v>0</v>
      </c>
      <c r="D9" s="13">
        <v>0</v>
      </c>
      <c r="E9" s="13">
        <v>0</v>
      </c>
      <c r="F9" s="14">
        <v>2</v>
      </c>
      <c r="G9" s="140"/>
      <c r="H9" s="141"/>
      <c r="I9" s="141"/>
      <c r="J9" s="142"/>
      <c r="K9" s="140">
        <v>0</v>
      </c>
      <c r="L9" s="141">
        <v>0</v>
      </c>
      <c r="M9" s="141">
        <v>0</v>
      </c>
      <c r="N9" s="142">
        <v>1</v>
      </c>
      <c r="O9" s="12">
        <v>0</v>
      </c>
      <c r="P9" s="13">
        <v>0</v>
      </c>
      <c r="Q9" s="13">
        <v>0</v>
      </c>
      <c r="R9" s="14">
        <v>2</v>
      </c>
      <c r="S9" s="17"/>
    </row>
    <row r="10" spans="1:19" x14ac:dyDescent="0.25">
      <c r="A10" s="96" t="s">
        <v>118</v>
      </c>
      <c r="B10" s="155" t="s">
        <v>278</v>
      </c>
      <c r="C10" s="12">
        <v>3</v>
      </c>
      <c r="D10" s="13">
        <v>0</v>
      </c>
      <c r="E10" s="13">
        <v>0</v>
      </c>
      <c r="F10" s="14">
        <v>1</v>
      </c>
      <c r="G10" s="140">
        <v>3</v>
      </c>
      <c r="H10" s="141">
        <v>0</v>
      </c>
      <c r="I10" s="141">
        <v>0</v>
      </c>
      <c r="J10" s="142">
        <v>0</v>
      </c>
      <c r="K10" s="140">
        <v>3</v>
      </c>
      <c r="L10" s="141">
        <v>0</v>
      </c>
      <c r="M10" s="141">
        <v>2</v>
      </c>
      <c r="N10" s="142">
        <v>2</v>
      </c>
      <c r="O10" s="12">
        <v>4</v>
      </c>
      <c r="P10" s="13">
        <v>0</v>
      </c>
      <c r="Q10" s="13">
        <v>2</v>
      </c>
      <c r="R10" s="14">
        <v>1</v>
      </c>
      <c r="S10" s="17"/>
    </row>
    <row r="11" spans="1:19" x14ac:dyDescent="0.25">
      <c r="A11" s="96" t="s">
        <v>119</v>
      </c>
      <c r="B11" s="155" t="s">
        <v>199</v>
      </c>
      <c r="C11" s="12">
        <v>3</v>
      </c>
      <c r="D11" s="13">
        <v>0</v>
      </c>
      <c r="E11" s="13">
        <v>1</v>
      </c>
      <c r="F11" s="14">
        <v>0</v>
      </c>
      <c r="G11" s="12">
        <v>1</v>
      </c>
      <c r="H11" s="13">
        <v>0</v>
      </c>
      <c r="I11" s="13">
        <v>1</v>
      </c>
      <c r="J11" s="14">
        <v>0</v>
      </c>
      <c r="K11" s="12"/>
      <c r="L11" s="13"/>
      <c r="M11" s="13"/>
      <c r="N11" s="14"/>
      <c r="O11" s="15">
        <v>3</v>
      </c>
      <c r="P11" s="13">
        <v>1</v>
      </c>
      <c r="Q11" s="13">
        <v>1</v>
      </c>
      <c r="R11" s="16">
        <v>0</v>
      </c>
      <c r="S11" s="17"/>
    </row>
    <row r="12" spans="1:19" x14ac:dyDescent="0.25">
      <c r="A12" s="96" t="s">
        <v>144</v>
      </c>
      <c r="B12" s="99" t="s">
        <v>79</v>
      </c>
      <c r="C12" s="12"/>
      <c r="D12" s="13"/>
      <c r="E12" s="13"/>
      <c r="F12" s="14"/>
      <c r="G12" s="12">
        <v>2</v>
      </c>
      <c r="H12" s="13">
        <v>0</v>
      </c>
      <c r="I12" s="13">
        <v>1</v>
      </c>
      <c r="J12" s="14">
        <v>6</v>
      </c>
      <c r="K12" s="12">
        <v>4</v>
      </c>
      <c r="L12" s="13">
        <v>2</v>
      </c>
      <c r="M12" s="13">
        <v>1</v>
      </c>
      <c r="N12" s="14">
        <v>2</v>
      </c>
      <c r="O12" s="15">
        <v>5</v>
      </c>
      <c r="P12" s="13">
        <v>4</v>
      </c>
      <c r="Q12" s="13">
        <v>0</v>
      </c>
      <c r="R12" s="16">
        <v>6</v>
      </c>
      <c r="S12" s="17"/>
    </row>
    <row r="13" spans="1:19" x14ac:dyDescent="0.25">
      <c r="A13" s="96"/>
      <c r="B13" s="99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5"/>
      <c r="P13" s="13"/>
      <c r="Q13" s="13"/>
      <c r="R13" s="16"/>
      <c r="S13" s="17"/>
    </row>
    <row r="14" spans="1:19" x14ac:dyDescent="0.25">
      <c r="A14" s="96"/>
      <c r="B14" s="99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19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19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21"/>
      <c r="P17" s="19"/>
      <c r="Q17" s="19"/>
      <c r="R17" s="22"/>
      <c r="S17" s="17"/>
    </row>
    <row r="18" spans="1:24" x14ac:dyDescent="0.25">
      <c r="A18" s="23" t="s">
        <v>9</v>
      </c>
      <c r="B18" s="24" t="s">
        <v>201</v>
      </c>
      <c r="C18" s="25">
        <v>10</v>
      </c>
      <c r="D18" s="26">
        <v>2</v>
      </c>
      <c r="E18" s="26">
        <v>4</v>
      </c>
      <c r="F18" s="27">
        <v>6</v>
      </c>
      <c r="G18" s="25">
        <v>11</v>
      </c>
      <c r="H18" s="26">
        <v>1</v>
      </c>
      <c r="I18" s="26">
        <v>5</v>
      </c>
      <c r="J18" s="27">
        <v>8</v>
      </c>
      <c r="K18" s="25">
        <v>14</v>
      </c>
      <c r="L18" s="26">
        <v>2</v>
      </c>
      <c r="M18" s="26">
        <v>7</v>
      </c>
      <c r="N18" s="27">
        <v>8</v>
      </c>
      <c r="O18" s="25">
        <v>16</v>
      </c>
      <c r="P18" s="26">
        <v>6</v>
      </c>
      <c r="Q18" s="26">
        <v>4</v>
      </c>
      <c r="R18" s="28">
        <v>9</v>
      </c>
      <c r="S18" s="29"/>
    </row>
    <row r="19" spans="1:24" ht="13.8" thickBot="1" x14ac:dyDescent="0.3">
      <c r="A19" s="23"/>
      <c r="B19" s="120" t="s">
        <v>280</v>
      </c>
      <c r="C19" s="30">
        <v>10</v>
      </c>
      <c r="D19" s="31">
        <v>0</v>
      </c>
      <c r="E19" s="31">
        <v>5</v>
      </c>
      <c r="F19" s="32">
        <v>1</v>
      </c>
      <c r="G19" s="30">
        <v>9</v>
      </c>
      <c r="H19" s="31">
        <v>1</v>
      </c>
      <c r="I19" s="31">
        <v>7</v>
      </c>
      <c r="J19" s="32"/>
      <c r="K19" s="30">
        <v>8</v>
      </c>
      <c r="L19" s="31">
        <v>2</v>
      </c>
      <c r="M19" s="31">
        <v>1</v>
      </c>
      <c r="N19" s="32">
        <v>1</v>
      </c>
      <c r="O19" s="30">
        <v>12</v>
      </c>
      <c r="P19" s="31">
        <v>4</v>
      </c>
      <c r="Q19" s="31">
        <v>7</v>
      </c>
      <c r="R19" s="33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20</v>
      </c>
      <c r="D20" s="35">
        <f t="shared" si="0"/>
        <v>2</v>
      </c>
      <c r="E20" s="35">
        <f t="shared" si="0"/>
        <v>9</v>
      </c>
      <c r="F20" s="35">
        <f t="shared" si="0"/>
        <v>7</v>
      </c>
      <c r="G20" s="35">
        <f t="shared" si="0"/>
        <v>20</v>
      </c>
      <c r="H20" s="35">
        <f t="shared" si="0"/>
        <v>2</v>
      </c>
      <c r="I20" s="35">
        <f t="shared" si="0"/>
        <v>12</v>
      </c>
      <c r="J20" s="35">
        <f t="shared" si="0"/>
        <v>8</v>
      </c>
      <c r="K20" s="35">
        <f t="shared" si="0"/>
        <v>22</v>
      </c>
      <c r="L20" s="35">
        <f t="shared" si="0"/>
        <v>4</v>
      </c>
      <c r="M20" s="35">
        <f t="shared" si="0"/>
        <v>8</v>
      </c>
      <c r="N20" s="35">
        <f t="shared" si="0"/>
        <v>9</v>
      </c>
      <c r="O20" s="35">
        <f t="shared" si="0"/>
        <v>28</v>
      </c>
      <c r="P20" s="35">
        <f t="shared" si="0"/>
        <v>10</v>
      </c>
      <c r="Q20" s="35">
        <f t="shared" si="0"/>
        <v>11</v>
      </c>
      <c r="R20" s="34">
        <f t="shared" si="0"/>
        <v>9</v>
      </c>
      <c r="S20" s="29"/>
    </row>
    <row r="21" spans="1:24" ht="13.8" thickBot="1" x14ac:dyDescent="0.3">
      <c r="A21" s="23"/>
      <c r="B21" s="34" t="s">
        <v>11</v>
      </c>
      <c r="C21" s="36">
        <f>C20</f>
        <v>20</v>
      </c>
      <c r="D21" s="36">
        <f>D20</f>
        <v>2</v>
      </c>
      <c r="E21" s="36">
        <f>E20</f>
        <v>9</v>
      </c>
      <c r="F21" s="36">
        <f>F20</f>
        <v>7</v>
      </c>
      <c r="G21" s="36">
        <f t="shared" ref="G21:R21" si="1">SUM(C21,G20)</f>
        <v>40</v>
      </c>
      <c r="H21" s="36">
        <f t="shared" si="1"/>
        <v>4</v>
      </c>
      <c r="I21" s="36">
        <f t="shared" si="1"/>
        <v>21</v>
      </c>
      <c r="J21" s="36">
        <f t="shared" si="1"/>
        <v>15</v>
      </c>
      <c r="K21" s="36">
        <f t="shared" si="1"/>
        <v>62</v>
      </c>
      <c r="L21" s="36">
        <f t="shared" si="1"/>
        <v>8</v>
      </c>
      <c r="M21" s="36">
        <f t="shared" si="1"/>
        <v>29</v>
      </c>
      <c r="N21" s="36">
        <f t="shared" si="1"/>
        <v>24</v>
      </c>
      <c r="O21" s="37">
        <f t="shared" si="1"/>
        <v>90</v>
      </c>
      <c r="P21" s="36">
        <f t="shared" si="1"/>
        <v>18</v>
      </c>
      <c r="Q21" s="36">
        <f t="shared" si="1"/>
        <v>40</v>
      </c>
      <c r="R21" s="38">
        <f t="shared" si="1"/>
        <v>33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62" t="s">
        <v>53</v>
      </c>
      <c r="D23" s="160"/>
      <c r="E23" s="161"/>
      <c r="F23" s="4">
        <v>7</v>
      </c>
      <c r="G23" s="162" t="s">
        <v>266</v>
      </c>
      <c r="H23" s="160"/>
      <c r="I23" s="161"/>
      <c r="J23" s="4">
        <v>8</v>
      </c>
      <c r="K23" s="162" t="s">
        <v>242</v>
      </c>
      <c r="L23" s="160"/>
      <c r="M23" s="161"/>
      <c r="N23" s="4">
        <v>4</v>
      </c>
      <c r="O23" s="162"/>
      <c r="P23" s="160"/>
      <c r="Q23" s="161"/>
      <c r="R23" s="5"/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26</v>
      </c>
      <c r="B25" s="99" t="str">
        <f t="shared" si="2"/>
        <v>Charles Anderson</v>
      </c>
      <c r="C25" s="12">
        <v>4</v>
      </c>
      <c r="D25" s="13">
        <v>2</v>
      </c>
      <c r="E25" s="13">
        <v>0</v>
      </c>
      <c r="F25" s="14">
        <v>0</v>
      </c>
      <c r="G25" s="12">
        <v>4</v>
      </c>
      <c r="H25" s="13">
        <v>0</v>
      </c>
      <c r="I25" s="13">
        <v>2</v>
      </c>
      <c r="J25" s="14">
        <v>1</v>
      </c>
      <c r="K25" s="12">
        <v>4</v>
      </c>
      <c r="L25" s="13">
        <v>2</v>
      </c>
      <c r="M25" s="13">
        <v>2</v>
      </c>
      <c r="N25" s="14">
        <v>4</v>
      </c>
      <c r="O25" s="15"/>
      <c r="P25" s="13"/>
      <c r="Q25" s="13"/>
      <c r="R25" s="16"/>
      <c r="S25" s="17"/>
      <c r="U25" s="47"/>
      <c r="V25" s="48"/>
      <c r="W25" s="47"/>
      <c r="X25" s="45"/>
    </row>
    <row r="26" spans="1:24" x14ac:dyDescent="0.25">
      <c r="A26" s="96" t="str">
        <f t="shared" si="2"/>
        <v>18</v>
      </c>
      <c r="B26" s="99" t="str">
        <f t="shared" si="2"/>
        <v>Kelly Leonard</v>
      </c>
      <c r="C26" s="12">
        <v>0</v>
      </c>
      <c r="D26" s="13">
        <v>0</v>
      </c>
      <c r="E26" s="13">
        <v>0</v>
      </c>
      <c r="F26" s="14">
        <v>0</v>
      </c>
      <c r="G26" s="12">
        <v>1</v>
      </c>
      <c r="H26" s="13">
        <v>1</v>
      </c>
      <c r="I26" s="13">
        <v>0</v>
      </c>
      <c r="J26" s="14">
        <v>0</v>
      </c>
      <c r="K26" s="12"/>
      <c r="L26" s="13"/>
      <c r="M26" s="13"/>
      <c r="N26" s="14"/>
      <c r="O26" s="15"/>
      <c r="P26" s="13"/>
      <c r="Q26" s="13"/>
      <c r="R26" s="16"/>
      <c r="S26" s="17"/>
      <c r="U26" s="49"/>
      <c r="V26" s="45"/>
      <c r="W26" s="45"/>
      <c r="X26" s="45"/>
    </row>
    <row r="27" spans="1:24" x14ac:dyDescent="0.25">
      <c r="A27" s="96" t="str">
        <f t="shared" si="2"/>
        <v>19</v>
      </c>
      <c r="B27" s="99" t="str">
        <f t="shared" si="2"/>
        <v>Cleo Stevens</v>
      </c>
      <c r="C27" s="12">
        <v>4</v>
      </c>
      <c r="D27" s="13">
        <v>1</v>
      </c>
      <c r="E27" s="13">
        <v>3</v>
      </c>
      <c r="F27" s="14">
        <v>0</v>
      </c>
      <c r="G27" s="12">
        <v>4</v>
      </c>
      <c r="H27" s="13">
        <v>1</v>
      </c>
      <c r="I27" s="13">
        <v>2</v>
      </c>
      <c r="J27" s="14">
        <v>0</v>
      </c>
      <c r="K27" s="12">
        <v>3</v>
      </c>
      <c r="L27" s="13">
        <v>0</v>
      </c>
      <c r="M27" s="13">
        <v>3</v>
      </c>
      <c r="N27" s="14">
        <v>0</v>
      </c>
      <c r="O27" s="15"/>
      <c r="P27" s="13"/>
      <c r="Q27" s="13"/>
      <c r="R27" s="16"/>
      <c r="S27" s="17"/>
      <c r="U27" s="49"/>
      <c r="V27" s="45"/>
      <c r="W27" s="45"/>
      <c r="X27" s="45"/>
    </row>
    <row r="28" spans="1:24" ht="15" x14ac:dyDescent="0.25">
      <c r="A28" s="96" t="str">
        <f t="shared" si="2"/>
        <v>44</v>
      </c>
      <c r="B28" s="99" t="str">
        <f t="shared" si="2"/>
        <v>Ron Smith</v>
      </c>
      <c r="C28" s="12"/>
      <c r="D28" s="13"/>
      <c r="E28" s="13"/>
      <c r="F28" s="14"/>
      <c r="G28" s="12">
        <v>3</v>
      </c>
      <c r="H28" s="13">
        <v>0</v>
      </c>
      <c r="I28" s="13">
        <v>2</v>
      </c>
      <c r="J28" s="14">
        <v>0</v>
      </c>
      <c r="K28" s="12"/>
      <c r="L28" s="13"/>
      <c r="M28" s="13"/>
      <c r="N28" s="14"/>
      <c r="O28" s="15"/>
      <c r="P28" s="13"/>
      <c r="Q28" s="13"/>
      <c r="R28" s="16"/>
      <c r="S28" s="17"/>
      <c r="U28" s="49"/>
      <c r="V28" s="45"/>
      <c r="W28" s="50"/>
      <c r="X28" s="45"/>
    </row>
    <row r="29" spans="1:24" ht="15" x14ac:dyDescent="0.25">
      <c r="A29" s="96" t="str">
        <f t="shared" si="2"/>
        <v>6</v>
      </c>
      <c r="B29" s="99" t="str">
        <f t="shared" si="2"/>
        <v>Jonathan Akin</v>
      </c>
      <c r="C29" s="12">
        <v>4</v>
      </c>
      <c r="D29" s="13">
        <v>0</v>
      </c>
      <c r="E29" s="13">
        <v>3</v>
      </c>
      <c r="F29" s="14">
        <v>0</v>
      </c>
      <c r="G29" s="12">
        <v>4</v>
      </c>
      <c r="H29" s="13">
        <v>0</v>
      </c>
      <c r="I29" s="13">
        <v>4</v>
      </c>
      <c r="J29" s="14">
        <v>0</v>
      </c>
      <c r="K29" s="12">
        <v>3</v>
      </c>
      <c r="L29" s="13">
        <v>0</v>
      </c>
      <c r="M29" s="13">
        <v>3</v>
      </c>
      <c r="N29" s="14">
        <v>0</v>
      </c>
      <c r="O29" s="15"/>
      <c r="P29" s="13"/>
      <c r="Q29" s="13"/>
      <c r="R29" s="16"/>
      <c r="S29" s="17"/>
      <c r="U29" s="49"/>
      <c r="V29" s="45"/>
      <c r="W29" s="50"/>
      <c r="X29" s="45"/>
    </row>
    <row r="30" spans="1:24" ht="15" x14ac:dyDescent="0.25">
      <c r="A30" s="96" t="str">
        <f t="shared" si="2"/>
        <v>31</v>
      </c>
      <c r="B30" s="99" t="str">
        <f t="shared" si="2"/>
        <v>Bryan Jayne</v>
      </c>
      <c r="C30" s="12">
        <v>3</v>
      </c>
      <c r="D30" s="13">
        <v>0</v>
      </c>
      <c r="E30" s="13">
        <v>1</v>
      </c>
      <c r="F30" s="14">
        <v>1</v>
      </c>
      <c r="G30" s="12">
        <v>3</v>
      </c>
      <c r="H30" s="13">
        <v>0</v>
      </c>
      <c r="I30" s="13">
        <v>0</v>
      </c>
      <c r="J30" s="14">
        <v>0</v>
      </c>
      <c r="K30" s="12">
        <v>3</v>
      </c>
      <c r="L30" s="13">
        <v>0</v>
      </c>
      <c r="M30" s="13">
        <v>2</v>
      </c>
      <c r="N30" s="14">
        <v>0</v>
      </c>
      <c r="O30" s="15"/>
      <c r="P30" s="13"/>
      <c r="Q30" s="13"/>
      <c r="R30" s="16"/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10</v>
      </c>
      <c r="B31" s="99" t="str">
        <f t="shared" si="2"/>
        <v>Deb Brummer</v>
      </c>
      <c r="C31" s="12">
        <v>0</v>
      </c>
      <c r="D31" s="13">
        <v>0</v>
      </c>
      <c r="E31" s="13">
        <v>0</v>
      </c>
      <c r="F31" s="14">
        <v>0</v>
      </c>
      <c r="G31" s="12"/>
      <c r="H31" s="13"/>
      <c r="I31" s="13"/>
      <c r="J31" s="14"/>
      <c r="K31" s="12">
        <v>0</v>
      </c>
      <c r="L31" s="13">
        <v>0</v>
      </c>
      <c r="M31" s="13">
        <v>0</v>
      </c>
      <c r="N31" s="14">
        <v>2</v>
      </c>
      <c r="O31" s="15"/>
      <c r="P31" s="13"/>
      <c r="Q31" s="13"/>
      <c r="R31" s="16"/>
      <c r="S31" s="17"/>
      <c r="U31" s="49"/>
      <c r="V31" s="45"/>
      <c r="W31" s="50"/>
      <c r="X31" s="45"/>
    </row>
    <row r="32" spans="1:24" ht="15" x14ac:dyDescent="0.25">
      <c r="A32" s="96" t="str">
        <f t="shared" si="2"/>
        <v>9</v>
      </c>
      <c r="B32" s="99" t="str">
        <f t="shared" si="2"/>
        <v>Anne Cyboron</v>
      </c>
      <c r="C32" s="12">
        <v>3</v>
      </c>
      <c r="D32" s="13">
        <v>0</v>
      </c>
      <c r="E32" s="13">
        <v>0</v>
      </c>
      <c r="F32" s="14">
        <v>5</v>
      </c>
      <c r="G32" s="12">
        <v>0</v>
      </c>
      <c r="H32" s="13">
        <v>0</v>
      </c>
      <c r="I32" s="13">
        <v>0</v>
      </c>
      <c r="J32" s="14">
        <v>1</v>
      </c>
      <c r="K32" s="12">
        <v>3</v>
      </c>
      <c r="L32" s="13">
        <v>0</v>
      </c>
      <c r="M32" s="13">
        <v>2</v>
      </c>
      <c r="N32" s="14">
        <v>4</v>
      </c>
      <c r="O32" s="15"/>
      <c r="P32" s="13"/>
      <c r="Q32" s="13"/>
      <c r="R32" s="16"/>
      <c r="S32" s="17"/>
      <c r="U32" s="49"/>
      <c r="V32" s="45"/>
      <c r="W32" s="50"/>
      <c r="X32" s="45"/>
    </row>
    <row r="33" spans="1:30" ht="15" x14ac:dyDescent="0.25">
      <c r="A33" s="96" t="str">
        <f t="shared" si="2"/>
        <v>3</v>
      </c>
      <c r="B33" s="99" t="str">
        <f t="shared" si="2"/>
        <v>Tim Kilgore</v>
      </c>
      <c r="C33" s="12"/>
      <c r="D33" s="13"/>
      <c r="E33" s="13"/>
      <c r="F33" s="14"/>
      <c r="G33" s="12"/>
      <c r="H33" s="13"/>
      <c r="I33" s="13"/>
      <c r="J33" s="14"/>
      <c r="K33" s="12"/>
      <c r="L33" s="13"/>
      <c r="M33" s="13"/>
      <c r="N33" s="14"/>
      <c r="O33" s="15"/>
      <c r="P33" s="13"/>
      <c r="Q33" s="13"/>
      <c r="R33" s="16"/>
      <c r="S33" s="17"/>
      <c r="U33" s="49"/>
      <c r="V33" s="45"/>
      <c r="W33" s="50"/>
      <c r="X33" s="45"/>
    </row>
    <row r="34" spans="1:30" ht="15" x14ac:dyDescent="0.25">
      <c r="A34" s="96" t="str">
        <f t="shared" si="2"/>
        <v>7</v>
      </c>
      <c r="B34" s="99" t="str">
        <f t="shared" si="2"/>
        <v>Kevin Burton</v>
      </c>
      <c r="C34" s="12">
        <v>4</v>
      </c>
      <c r="D34" s="13">
        <v>1</v>
      </c>
      <c r="E34" s="13">
        <v>1</v>
      </c>
      <c r="F34" s="14">
        <v>3</v>
      </c>
      <c r="G34" s="12">
        <v>3</v>
      </c>
      <c r="H34" s="13">
        <v>2</v>
      </c>
      <c r="I34" s="13">
        <v>1</v>
      </c>
      <c r="J34" s="14">
        <v>4</v>
      </c>
      <c r="K34" s="12">
        <v>4</v>
      </c>
      <c r="L34" s="13">
        <v>0</v>
      </c>
      <c r="M34" s="13">
        <v>3</v>
      </c>
      <c r="N34" s="14">
        <v>4</v>
      </c>
      <c r="O34" s="15"/>
      <c r="P34" s="13"/>
      <c r="Q34" s="13"/>
      <c r="R34" s="16"/>
      <c r="S34" s="17"/>
      <c r="U34" s="49"/>
      <c r="V34" s="45"/>
      <c r="W34" s="50"/>
      <c r="X34" s="45"/>
    </row>
    <row r="35" spans="1:30" ht="15" x14ac:dyDescent="0.25">
      <c r="A35" s="96">
        <f t="shared" si="2"/>
        <v>0</v>
      </c>
      <c r="B35" s="99">
        <f t="shared" si="2"/>
        <v>0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/>
      <c r="P35" s="13"/>
      <c r="Q35" s="13"/>
      <c r="R35" s="16"/>
      <c r="S35" s="17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Mike Miller</v>
      </c>
      <c r="C40" s="25">
        <v>14</v>
      </c>
      <c r="D40" s="26">
        <v>3</v>
      </c>
      <c r="E40" s="26">
        <v>2</v>
      </c>
      <c r="F40" s="27">
        <v>9</v>
      </c>
      <c r="G40" s="25">
        <v>14</v>
      </c>
      <c r="H40" s="26">
        <v>3</v>
      </c>
      <c r="I40" s="26">
        <v>5</v>
      </c>
      <c r="J40" s="27">
        <v>6</v>
      </c>
      <c r="K40" s="25">
        <v>14</v>
      </c>
      <c r="L40" s="26">
        <v>2</v>
      </c>
      <c r="M40" s="26">
        <v>9</v>
      </c>
      <c r="N40" s="27">
        <v>14</v>
      </c>
      <c r="O40" s="25"/>
      <c r="P40" s="26"/>
      <c r="Q40" s="26"/>
      <c r="R40" s="28"/>
      <c r="S40" s="29"/>
      <c r="U40" s="45"/>
      <c r="V40" s="45"/>
      <c r="W40" s="45"/>
      <c r="X40" s="45"/>
    </row>
    <row r="41" spans="1:30" ht="13.8" thickBot="1" x14ac:dyDescent="0.3">
      <c r="A41" s="23"/>
      <c r="B41" s="120" t="str">
        <f>B19</f>
        <v>Clayton King</v>
      </c>
      <c r="C41" s="30">
        <v>8</v>
      </c>
      <c r="D41" s="31">
        <v>1</v>
      </c>
      <c r="E41" s="31">
        <v>6</v>
      </c>
      <c r="F41" s="32"/>
      <c r="G41" s="30">
        <v>8</v>
      </c>
      <c r="H41" s="31">
        <v>1</v>
      </c>
      <c r="I41" s="31">
        <v>6</v>
      </c>
      <c r="J41" s="32"/>
      <c r="K41" s="30">
        <v>6</v>
      </c>
      <c r="L41" s="31">
        <v>0</v>
      </c>
      <c r="M41" s="31">
        <v>6</v>
      </c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22</v>
      </c>
      <c r="D42" s="35">
        <f t="shared" si="3"/>
        <v>4</v>
      </c>
      <c r="E42" s="35">
        <f t="shared" si="3"/>
        <v>8</v>
      </c>
      <c r="F42" s="35">
        <f t="shared" si="3"/>
        <v>9</v>
      </c>
      <c r="G42" s="35">
        <f t="shared" si="3"/>
        <v>22</v>
      </c>
      <c r="H42" s="35">
        <f t="shared" si="3"/>
        <v>4</v>
      </c>
      <c r="I42" s="35">
        <f t="shared" si="3"/>
        <v>11</v>
      </c>
      <c r="J42" s="35">
        <f t="shared" si="3"/>
        <v>6</v>
      </c>
      <c r="K42" s="35">
        <f t="shared" si="3"/>
        <v>20</v>
      </c>
      <c r="L42" s="35">
        <f t="shared" si="3"/>
        <v>2</v>
      </c>
      <c r="M42" s="35">
        <f t="shared" si="3"/>
        <v>15</v>
      </c>
      <c r="N42" s="35">
        <f t="shared" si="3"/>
        <v>14</v>
      </c>
      <c r="O42" s="35">
        <f t="shared" si="3"/>
        <v>0</v>
      </c>
      <c r="P42" s="35">
        <f t="shared" si="3"/>
        <v>0</v>
      </c>
      <c r="Q42" s="35">
        <f t="shared" si="3"/>
        <v>0</v>
      </c>
      <c r="R42" s="34">
        <f t="shared" si="3"/>
        <v>0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112</v>
      </c>
      <c r="D43" s="36">
        <f>SUM(P21,D42)</f>
        <v>22</v>
      </c>
      <c r="E43" s="36">
        <f>SUM(Q21,E42)</f>
        <v>48</v>
      </c>
      <c r="F43" s="36">
        <f>SUM(R21,F42)</f>
        <v>42</v>
      </c>
      <c r="G43" s="36">
        <f t="shared" ref="G43:R43" si="4">SUM(C43,G42)</f>
        <v>134</v>
      </c>
      <c r="H43" s="36">
        <f t="shared" si="4"/>
        <v>26</v>
      </c>
      <c r="I43" s="36">
        <f t="shared" si="4"/>
        <v>59</v>
      </c>
      <c r="J43" s="36">
        <f t="shared" si="4"/>
        <v>48</v>
      </c>
      <c r="K43" s="36">
        <f t="shared" si="4"/>
        <v>154</v>
      </c>
      <c r="L43" s="36">
        <f t="shared" si="4"/>
        <v>28</v>
      </c>
      <c r="M43" s="36">
        <f t="shared" si="4"/>
        <v>74</v>
      </c>
      <c r="N43" s="36">
        <f t="shared" si="4"/>
        <v>62</v>
      </c>
      <c r="O43" s="37">
        <f t="shared" si="4"/>
        <v>154</v>
      </c>
      <c r="P43" s="36">
        <f t="shared" si="4"/>
        <v>28</v>
      </c>
      <c r="Q43" s="36">
        <f t="shared" si="4"/>
        <v>74</v>
      </c>
      <c r="R43" s="38">
        <f t="shared" si="4"/>
        <v>62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/>
      <c r="D45" s="160"/>
      <c r="E45" s="161"/>
      <c r="F45" s="55"/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76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26</v>
      </c>
      <c r="B47" s="99" t="str">
        <f t="shared" ref="B47:B61" si="6">B25</f>
        <v>Charles Anderson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27</v>
      </c>
      <c r="P47" s="101">
        <f>SUM(D3,H3,L3,P3,D25,H25,L25,P25,D47,H47,L47)</f>
        <v>9</v>
      </c>
      <c r="Q47" s="101">
        <f>SUM(E3,I3,M3,Q3,E25,I25,M25,Q25,E47,I47,M47)</f>
        <v>11</v>
      </c>
      <c r="R47" s="102">
        <f>SUM(F3,J3,N3,R3,F25,J25,N25,R25,F47,J47,N47)</f>
        <v>13</v>
      </c>
      <c r="S47" s="97">
        <f>IF(O47=0,0,AVERAGE(P47/O47))</f>
        <v>0.33333333333333331</v>
      </c>
      <c r="U47" s="49" t="str">
        <f t="shared" ref="U47:U61" si="7">A47</f>
        <v>26</v>
      </c>
      <c r="V47" s="99" t="str">
        <f>B3</f>
        <v>Charles Anderson</v>
      </c>
      <c r="W47" s="65">
        <f>R47</f>
        <v>13</v>
      </c>
      <c r="X47" s="65">
        <f t="shared" ref="X47:X61" si="8">IF(W47=0,"N/A",W47)</f>
        <v>13</v>
      </c>
      <c r="Y47" s="66">
        <f>S47</f>
        <v>0.33333333333333331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1.8571428571428572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7</v>
      </c>
      <c r="AD47" s="128">
        <f>(S47*O47)/(O47+MAX(summary!$Q$2-O47,0))</f>
        <v>0.33333333333333331</v>
      </c>
    </row>
    <row r="48" spans="1:30" x14ac:dyDescent="0.25">
      <c r="A48" s="96" t="str">
        <f t="shared" si="5"/>
        <v>18</v>
      </c>
      <c r="B48" s="99" t="str">
        <f t="shared" si="6"/>
        <v>Kelly Leonard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103">
        <f t="shared" ref="O48:O61" si="10">SUM(C4,G4,K4,O4,C26,G26,K26,O26,C48,G48,K48)</f>
        <v>5</v>
      </c>
      <c r="P48" s="62">
        <f t="shared" ref="P48:P61" si="11">SUM(D4,H4,L4,P4,D26,H26,L26,P26,D48,H48,L48)</f>
        <v>1</v>
      </c>
      <c r="Q48" s="62">
        <f t="shared" ref="Q48:Q61" si="12">SUM(E4,I4,M4,Q4,E26,I26,M26,Q26,E48,I48,M48)</f>
        <v>2</v>
      </c>
      <c r="R48" s="104">
        <f t="shared" ref="R48:R61" si="13">SUM(F4,J4,N4,R4,F26,J26,N26,R26,F48,J48,N48)</f>
        <v>0</v>
      </c>
      <c r="S48" s="98">
        <f t="shared" ref="S48:S61" si="14">IF(O48=0,0,AVERAGE(P48/O48))</f>
        <v>0.2</v>
      </c>
      <c r="U48" s="49" t="str">
        <f t="shared" si="7"/>
        <v>18</v>
      </c>
      <c r="V48" s="99" t="str">
        <f t="shared" ref="V48:V61" si="15">B4</f>
        <v>Kelly Leonard</v>
      </c>
      <c r="W48" s="65">
        <f t="shared" ref="W48:W61" si="16">R48</f>
        <v>0</v>
      </c>
      <c r="X48" s="65" t="str">
        <f t="shared" si="8"/>
        <v>N/A</v>
      </c>
      <c r="Y48" s="66">
        <f t="shared" ref="Y48:Y61" si="17">S48</f>
        <v>0.2</v>
      </c>
      <c r="Z48" s="66" t="str">
        <f>IF($O48&gt;=summary!Q$2,"yes",CONCATENATE("Not &gt;= ",summary!Q$2))</f>
        <v>Not &gt;= 20</v>
      </c>
      <c r="AA48" s="66">
        <f>IF(AND(summary!Q$1="po/g",AC48&gt;0),W48/AC48,IF(AND(summary!Q$1="po/g",AC48=0),0,W48))</f>
        <v>0</v>
      </c>
      <c r="AB48" s="66" t="str">
        <f>IF(AC48&gt;=summary!Q$3,"yes",CONCATENATE("Not &gt;= ",summary!Q$3))</f>
        <v>yes</v>
      </c>
      <c r="AC48" s="65">
        <f t="shared" si="9"/>
        <v>4</v>
      </c>
      <c r="AD48" s="128">
        <f>(S48*O48)/(O48+MAX(summary!$Q$2-O48,0))</f>
        <v>0.05</v>
      </c>
    </row>
    <row r="49" spans="1:30" x14ac:dyDescent="0.25">
      <c r="A49" s="96" t="str">
        <f t="shared" si="5"/>
        <v>19</v>
      </c>
      <c r="B49" s="99" t="str">
        <f t="shared" si="6"/>
        <v>Cleo Stevens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10"/>
        <v>27</v>
      </c>
      <c r="P49" s="62">
        <f t="shared" si="11"/>
        <v>6</v>
      </c>
      <c r="Q49" s="62">
        <f t="shared" si="12"/>
        <v>16</v>
      </c>
      <c r="R49" s="104">
        <f t="shared" si="13"/>
        <v>0</v>
      </c>
      <c r="S49" s="98">
        <f t="shared" si="14"/>
        <v>0.22222222222222221</v>
      </c>
      <c r="U49" s="49" t="str">
        <f t="shared" si="7"/>
        <v>19</v>
      </c>
      <c r="V49" s="99" t="str">
        <f t="shared" si="15"/>
        <v>Cleo Stevens</v>
      </c>
      <c r="W49" s="65">
        <f t="shared" si="16"/>
        <v>0</v>
      </c>
      <c r="X49" s="65" t="str">
        <f t="shared" si="8"/>
        <v>N/A</v>
      </c>
      <c r="Y49" s="66">
        <f t="shared" si="17"/>
        <v>0.22222222222222221</v>
      </c>
      <c r="Z49" s="66" t="str">
        <f>IF($O49&gt;=summary!Q$2,"yes",CONCATENATE("Not &gt;= ",summary!Q$2))</f>
        <v>yes</v>
      </c>
      <c r="AA49" s="66">
        <f>IF(AND(summary!Q$1="po/g",AC49&gt;0),W49/AC49,IF(AND(summary!Q$1="po/g",AC49=0),0,W49))</f>
        <v>0</v>
      </c>
      <c r="AB49" s="66" t="str">
        <f>IF(AC49&gt;=summary!Q$3,"yes",CONCATENATE("Not &gt;= ",summary!Q$3))</f>
        <v>yes</v>
      </c>
      <c r="AC49" s="65">
        <f t="shared" si="9"/>
        <v>7</v>
      </c>
      <c r="AD49" s="128">
        <f>(S49*O49)/(O49+MAX(summary!$Q$2-O49,0))</f>
        <v>0.22222222222222221</v>
      </c>
    </row>
    <row r="50" spans="1:30" x14ac:dyDescent="0.25">
      <c r="A50" s="96" t="str">
        <f t="shared" si="5"/>
        <v>44</v>
      </c>
      <c r="B50" s="99" t="str">
        <f t="shared" si="6"/>
        <v>Ron Smith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103">
        <f t="shared" si="10"/>
        <v>3</v>
      </c>
      <c r="P50" s="62">
        <f t="shared" si="11"/>
        <v>0</v>
      </c>
      <c r="Q50" s="62">
        <f t="shared" si="12"/>
        <v>2</v>
      </c>
      <c r="R50" s="104">
        <f t="shared" si="13"/>
        <v>0</v>
      </c>
      <c r="S50" s="98">
        <f t="shared" si="14"/>
        <v>0</v>
      </c>
      <c r="U50" s="49" t="str">
        <f t="shared" si="7"/>
        <v>44</v>
      </c>
      <c r="V50" s="99" t="str">
        <f t="shared" si="15"/>
        <v>Ron Smith</v>
      </c>
      <c r="W50" s="65">
        <f t="shared" si="16"/>
        <v>0</v>
      </c>
      <c r="X50" s="65" t="str">
        <f t="shared" si="8"/>
        <v>N/A</v>
      </c>
      <c r="Y50" s="66">
        <f t="shared" si="17"/>
        <v>0</v>
      </c>
      <c r="Z50" s="66" t="str">
        <f>IF($O50&gt;=summary!Q$2,"yes",CONCATENATE("Not &gt;= ",summary!Q$2))</f>
        <v>Not &gt;= 20</v>
      </c>
      <c r="AA50" s="66">
        <f>IF(AND(summary!Q$1="po/g",AC50&gt;0),W50/AC50,IF(AND(summary!Q$1="po/g",AC50=0),0,W50))</f>
        <v>0</v>
      </c>
      <c r="AB50" s="66" t="str">
        <f>IF(AC50&gt;=summary!Q$3,"yes",CONCATENATE("Not &gt;= ",summary!Q$3))</f>
        <v>Not &gt;= 4</v>
      </c>
      <c r="AC50" s="65">
        <f t="shared" si="9"/>
        <v>3</v>
      </c>
      <c r="AD50" s="128">
        <f>(S50*O50)/(O50+MAX(summary!$Q$2-O50,0))</f>
        <v>0</v>
      </c>
    </row>
    <row r="51" spans="1:30" x14ac:dyDescent="0.25">
      <c r="A51" s="96" t="str">
        <f t="shared" si="5"/>
        <v>6</v>
      </c>
      <c r="B51" s="99" t="str">
        <f t="shared" si="6"/>
        <v>Jonathan Akin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10"/>
        <v>25</v>
      </c>
      <c r="P51" s="62">
        <f t="shared" si="11"/>
        <v>2</v>
      </c>
      <c r="Q51" s="62">
        <f t="shared" si="12"/>
        <v>18</v>
      </c>
      <c r="R51" s="104">
        <f t="shared" si="13"/>
        <v>2</v>
      </c>
      <c r="S51" s="98">
        <f t="shared" si="14"/>
        <v>0.08</v>
      </c>
      <c r="U51" s="49" t="str">
        <f t="shared" si="7"/>
        <v>6</v>
      </c>
      <c r="V51" s="99" t="str">
        <f t="shared" si="15"/>
        <v>Jonathan Akin</v>
      </c>
      <c r="W51" s="65">
        <f t="shared" si="16"/>
        <v>2</v>
      </c>
      <c r="X51" s="65">
        <f t="shared" si="8"/>
        <v>2</v>
      </c>
      <c r="Y51" s="66">
        <f t="shared" si="17"/>
        <v>0.08</v>
      </c>
      <c r="Z51" s="66" t="str">
        <f>IF($O51&gt;=summary!Q$2,"yes",CONCATENATE("Not &gt;= ",summary!Q$2))</f>
        <v>yes</v>
      </c>
      <c r="AA51" s="66">
        <f>IF(AND(summary!Q$1="po/g",AC51&gt;0),W51/AC51,IF(AND(summary!Q$1="po/g",AC51=0),0,W51))</f>
        <v>0.2857142857142857</v>
      </c>
      <c r="AB51" s="66" t="str">
        <f>IF(AC51&gt;=summary!Q$3,"yes",CONCATENATE("Not &gt;= ",summary!Q$3))</f>
        <v>yes</v>
      </c>
      <c r="AC51" s="65">
        <f t="shared" si="9"/>
        <v>7</v>
      </c>
      <c r="AD51" s="128">
        <f>(S51*O51)/(O51+MAX(summary!$Q$2-O51,0))</f>
        <v>0.08</v>
      </c>
    </row>
    <row r="52" spans="1:30" x14ac:dyDescent="0.25">
      <c r="A52" s="96" t="str">
        <f t="shared" si="5"/>
        <v>31</v>
      </c>
      <c r="B52" s="99" t="str">
        <f t="shared" si="6"/>
        <v>Bryan Jayne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10"/>
        <v>19</v>
      </c>
      <c r="P52" s="62">
        <f t="shared" si="11"/>
        <v>0</v>
      </c>
      <c r="Q52" s="62">
        <f t="shared" si="12"/>
        <v>9</v>
      </c>
      <c r="R52" s="104">
        <f t="shared" si="13"/>
        <v>1</v>
      </c>
      <c r="S52" s="98">
        <f t="shared" si="14"/>
        <v>0</v>
      </c>
      <c r="U52" s="49" t="str">
        <f t="shared" si="7"/>
        <v>31</v>
      </c>
      <c r="V52" s="99" t="str">
        <f t="shared" si="15"/>
        <v>Bryan Jayne</v>
      </c>
      <c r="W52" s="65">
        <f t="shared" si="16"/>
        <v>1</v>
      </c>
      <c r="X52" s="65">
        <f t="shared" si="8"/>
        <v>1</v>
      </c>
      <c r="Y52" s="66">
        <f t="shared" si="17"/>
        <v>0</v>
      </c>
      <c r="Z52" s="66" t="str">
        <f>IF($O52&gt;=summary!Q$2,"yes",CONCATENATE("Not &gt;= ",summary!Q$2))</f>
        <v>Not &gt;= 20</v>
      </c>
      <c r="AA52" s="66">
        <f>IF(AND(summary!Q$1="po/g",AC52&gt;0),W52/AC52,IF(AND(summary!Q$1="po/g",AC52=0),0,W52))</f>
        <v>0.14285714285714285</v>
      </c>
      <c r="AB52" s="66" t="str">
        <f>IF(AC52&gt;=summary!Q$3,"yes",CONCATENATE("Not &gt;= ",summary!Q$3))</f>
        <v>yes</v>
      </c>
      <c r="AC52" s="65">
        <f t="shared" si="9"/>
        <v>7</v>
      </c>
      <c r="AD52" s="128">
        <f>(S52*O52)/(O52+MAX(summary!$Q$2-O52,0))</f>
        <v>0</v>
      </c>
    </row>
    <row r="53" spans="1:30" x14ac:dyDescent="0.25">
      <c r="A53" s="96" t="str">
        <f t="shared" si="5"/>
        <v>10</v>
      </c>
      <c r="B53" s="99" t="str">
        <f t="shared" si="6"/>
        <v>Deb Brummer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103">
        <f t="shared" si="10"/>
        <v>0</v>
      </c>
      <c r="P53" s="62">
        <f t="shared" si="11"/>
        <v>0</v>
      </c>
      <c r="Q53" s="62">
        <f t="shared" si="12"/>
        <v>0</v>
      </c>
      <c r="R53" s="104">
        <f t="shared" si="13"/>
        <v>7</v>
      </c>
      <c r="S53" s="98">
        <f t="shared" si="14"/>
        <v>0</v>
      </c>
      <c r="U53" s="49" t="str">
        <f t="shared" si="7"/>
        <v>10</v>
      </c>
      <c r="V53" s="99" t="str">
        <f t="shared" si="15"/>
        <v>Deb Brummer</v>
      </c>
      <c r="W53" s="65">
        <f t="shared" si="16"/>
        <v>7</v>
      </c>
      <c r="X53" s="65">
        <f t="shared" si="8"/>
        <v>7</v>
      </c>
      <c r="Y53" s="66">
        <f t="shared" si="17"/>
        <v>0</v>
      </c>
      <c r="Z53" s="66" t="str">
        <f>IF($O53&gt;=summary!Q$2,"yes",CONCATENATE("Not &gt;= ",summary!Q$2))</f>
        <v>Not &gt;= 20</v>
      </c>
      <c r="AA53" s="66">
        <f>IF(AND(summary!Q$1="po/g",AC53&gt;0),W53/AC53,IF(AND(summary!Q$1="po/g",AC53=0),0,W53))</f>
        <v>1.4</v>
      </c>
      <c r="AB53" s="66" t="str">
        <f>IF(AC53&gt;=summary!Q$3,"yes",CONCATENATE("Not &gt;= ",summary!Q$3))</f>
        <v>yes</v>
      </c>
      <c r="AC53" s="65">
        <f t="shared" si="9"/>
        <v>5</v>
      </c>
      <c r="AD53" s="128">
        <f>(S53*O53)/(O53+MAX(summary!$Q$2-O53,0))</f>
        <v>0</v>
      </c>
    </row>
    <row r="54" spans="1:30" x14ac:dyDescent="0.25">
      <c r="A54" s="96" t="str">
        <f t="shared" si="5"/>
        <v>9</v>
      </c>
      <c r="B54" s="99" t="str">
        <f t="shared" si="6"/>
        <v>Anne Cyboron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103">
        <f t="shared" si="10"/>
        <v>19</v>
      </c>
      <c r="P54" s="62">
        <f t="shared" si="11"/>
        <v>0</v>
      </c>
      <c r="Q54" s="62">
        <f t="shared" si="12"/>
        <v>6</v>
      </c>
      <c r="R54" s="104">
        <f t="shared" si="13"/>
        <v>14</v>
      </c>
      <c r="S54" s="98">
        <f t="shared" si="14"/>
        <v>0</v>
      </c>
      <c r="U54" s="49" t="str">
        <f t="shared" si="7"/>
        <v>9</v>
      </c>
      <c r="V54" s="99" t="str">
        <f t="shared" si="15"/>
        <v>Anne Cyboron</v>
      </c>
      <c r="W54" s="65">
        <f t="shared" si="16"/>
        <v>14</v>
      </c>
      <c r="X54" s="65">
        <f t="shared" si="8"/>
        <v>14</v>
      </c>
      <c r="Y54" s="66">
        <f t="shared" si="17"/>
        <v>0</v>
      </c>
      <c r="Z54" s="66" t="str">
        <f>IF($O54&gt;=summary!Q$2,"yes",CONCATENATE("Not &gt;= ",summary!Q$2))</f>
        <v>Not &gt;= 20</v>
      </c>
      <c r="AA54" s="66">
        <f>IF(AND(summary!Q$1="po/g",AC54&gt;0),W54/AC54,IF(AND(summary!Q$1="po/g",AC54=0),0,W54))</f>
        <v>2</v>
      </c>
      <c r="AB54" s="66" t="str">
        <f>IF(AC54&gt;=summary!Q$3,"yes",CONCATENATE("Not &gt;= ",summary!Q$3))</f>
        <v>yes</v>
      </c>
      <c r="AC54" s="65">
        <f t="shared" si="9"/>
        <v>7</v>
      </c>
      <c r="AD54" s="128">
        <f>(S54*O54)/(O54+MAX(summary!$Q$2-O54,0))</f>
        <v>0</v>
      </c>
    </row>
    <row r="55" spans="1:30" x14ac:dyDescent="0.25">
      <c r="A55" s="96" t="str">
        <f t="shared" si="5"/>
        <v>3</v>
      </c>
      <c r="B55" s="99" t="str">
        <f t="shared" si="6"/>
        <v>Tim Kilgore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0"/>
        <v>7</v>
      </c>
      <c r="P55" s="62">
        <f t="shared" si="11"/>
        <v>1</v>
      </c>
      <c r="Q55" s="62">
        <f t="shared" si="12"/>
        <v>3</v>
      </c>
      <c r="R55" s="104">
        <f t="shared" si="13"/>
        <v>0</v>
      </c>
      <c r="S55" s="98">
        <f t="shared" si="14"/>
        <v>0.14285714285714285</v>
      </c>
      <c r="U55" s="49" t="str">
        <f t="shared" si="7"/>
        <v>3</v>
      </c>
      <c r="V55" s="99" t="str">
        <f t="shared" si="15"/>
        <v>Tim Kilgore</v>
      </c>
      <c r="W55" s="65">
        <f t="shared" si="16"/>
        <v>0</v>
      </c>
      <c r="X55" s="65" t="str">
        <f t="shared" si="8"/>
        <v>N/A</v>
      </c>
      <c r="Y55" s="66">
        <f t="shared" si="17"/>
        <v>0.14285714285714285</v>
      </c>
      <c r="Z55" s="66" t="str">
        <f>IF($O55&gt;=summary!Q$2,"yes",CONCATENATE("Not &gt;= ",summary!Q$2))</f>
        <v>Not &gt;= 20</v>
      </c>
      <c r="AA55" s="66">
        <f>IF(AND(summary!Q$1="po/g",AC55&gt;0),W55/AC55,IF(AND(summary!Q$1="po/g",AC55=0),0,W55))</f>
        <v>0</v>
      </c>
      <c r="AB55" s="66" t="str">
        <f>IF(AC55&gt;=summary!Q$3,"yes",CONCATENATE("Not &gt;= ",summary!Q$3))</f>
        <v>Not &gt;= 4</v>
      </c>
      <c r="AC55" s="65">
        <f t="shared" si="9"/>
        <v>3</v>
      </c>
      <c r="AD55" s="128">
        <f>(S55*O55)/(O55+MAX(summary!$Q$2-O55,0))</f>
        <v>0.05</v>
      </c>
    </row>
    <row r="56" spans="1:30" x14ac:dyDescent="0.25">
      <c r="A56" s="96" t="str">
        <f t="shared" si="5"/>
        <v>7</v>
      </c>
      <c r="B56" s="99" t="str">
        <f t="shared" si="6"/>
        <v>Kevin Burton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0"/>
        <v>22</v>
      </c>
      <c r="P56" s="62">
        <f t="shared" si="11"/>
        <v>9</v>
      </c>
      <c r="Q56" s="62">
        <f t="shared" si="12"/>
        <v>7</v>
      </c>
      <c r="R56" s="104">
        <f t="shared" si="13"/>
        <v>25</v>
      </c>
      <c r="S56" s="98">
        <f t="shared" si="14"/>
        <v>0.40909090909090912</v>
      </c>
      <c r="U56" s="49" t="str">
        <f t="shared" si="7"/>
        <v>7</v>
      </c>
      <c r="V56" s="99" t="str">
        <f t="shared" si="15"/>
        <v>Kevin Burton</v>
      </c>
      <c r="W56" s="65">
        <f t="shared" si="16"/>
        <v>25</v>
      </c>
      <c r="X56" s="65">
        <f t="shared" si="8"/>
        <v>25</v>
      </c>
      <c r="Y56" s="66">
        <f t="shared" si="17"/>
        <v>0.40909090909090912</v>
      </c>
      <c r="Z56" s="66" t="str">
        <f>IF($O56&gt;=summary!Q$2,"yes",CONCATENATE("Not &gt;= ",summary!Q$2))</f>
        <v>yes</v>
      </c>
      <c r="AA56" s="66">
        <f>IF(AND(summary!Q$1="po/g",AC56&gt;0),W56/AC56,IF(AND(summary!Q$1="po/g",AC56=0),0,W56))</f>
        <v>4.166666666666667</v>
      </c>
      <c r="AB56" s="66" t="str">
        <f>IF(AC56&gt;=summary!Q$3,"yes",CONCATENATE("Not &gt;= ",summary!Q$3))</f>
        <v>yes</v>
      </c>
      <c r="AC56" s="65">
        <f t="shared" si="9"/>
        <v>6</v>
      </c>
      <c r="AD56" s="128">
        <f>(S56*O56)/(O56+MAX(summary!$Q$2-O56,0))</f>
        <v>0.40909090909090912</v>
      </c>
    </row>
    <row r="57" spans="1:30" x14ac:dyDescent="0.25">
      <c r="A57" s="96">
        <f t="shared" si="5"/>
        <v>0</v>
      </c>
      <c r="B57" s="99">
        <f t="shared" si="6"/>
        <v>0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0"/>
        <v>0</v>
      </c>
      <c r="P57" s="62">
        <f t="shared" si="11"/>
        <v>0</v>
      </c>
      <c r="Q57" s="62">
        <f t="shared" si="12"/>
        <v>0</v>
      </c>
      <c r="R57" s="104">
        <f t="shared" si="13"/>
        <v>0</v>
      </c>
      <c r="S57" s="98">
        <f t="shared" si="14"/>
        <v>0</v>
      </c>
      <c r="U57" s="49">
        <f t="shared" si="7"/>
        <v>0</v>
      </c>
      <c r="V57" s="99">
        <f t="shared" si="15"/>
        <v>0</v>
      </c>
      <c r="W57" s="65">
        <f t="shared" si="16"/>
        <v>0</v>
      </c>
      <c r="X57" s="65" t="str">
        <f t="shared" si="8"/>
        <v>N/A</v>
      </c>
      <c r="Y57" s="66">
        <f t="shared" si="17"/>
        <v>0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Not &gt;= 4</v>
      </c>
      <c r="AC57" s="65">
        <f t="shared" si="9"/>
        <v>0</v>
      </c>
      <c r="AD57" s="128">
        <f>(S57*O57)/(O57+MAX(summary!$Q$2-O57,0))</f>
        <v>0</v>
      </c>
    </row>
    <row r="58" spans="1:30" x14ac:dyDescent="0.25">
      <c r="A58" s="96">
        <f t="shared" si="5"/>
        <v>0</v>
      </c>
      <c r="B58" s="99">
        <f t="shared" si="6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0"/>
        <v>0</v>
      </c>
      <c r="P58" s="106">
        <f t="shared" si="11"/>
        <v>0</v>
      </c>
      <c r="Q58" s="106">
        <f t="shared" si="12"/>
        <v>0</v>
      </c>
      <c r="R58" s="107">
        <f t="shared" si="13"/>
        <v>0</v>
      </c>
      <c r="S58" s="98">
        <f t="shared" si="14"/>
        <v>0</v>
      </c>
      <c r="U58" s="49">
        <f t="shared" si="7"/>
        <v>0</v>
      </c>
      <c r="V58" s="99">
        <f t="shared" si="15"/>
        <v>0</v>
      </c>
      <c r="W58" s="65">
        <f t="shared" si="16"/>
        <v>0</v>
      </c>
      <c r="X58" s="65" t="str">
        <f t="shared" si="8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0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Mike Miller</v>
      </c>
      <c r="C63" s="71"/>
      <c r="D63" s="72"/>
      <c r="E63" s="72"/>
      <c r="F63" s="73"/>
      <c r="G63" s="71"/>
      <c r="H63" s="72"/>
      <c r="I63" s="72"/>
      <c r="J63" s="73"/>
      <c r="K63" s="71"/>
      <c r="L63" s="72"/>
      <c r="M63" s="72"/>
      <c r="N63" s="73"/>
      <c r="O63" s="25">
        <f t="shared" ref="O63:Q64" si="18">SUM(C18,G18,K18,O18,C40,G40,K40,O40,C63,G63,K63)</f>
        <v>93</v>
      </c>
      <c r="P63" s="25">
        <f t="shared" si="18"/>
        <v>19</v>
      </c>
      <c r="Q63" s="25">
        <f t="shared" si="18"/>
        <v>36</v>
      </c>
      <c r="R63" s="27"/>
      <c r="S63" s="74">
        <f>SUM(Q63/O63)</f>
        <v>0.38709677419354838</v>
      </c>
      <c r="V63" s="62" t="s">
        <v>23</v>
      </c>
      <c r="W63" s="65">
        <f>SUM(W47:W61)</f>
        <v>62</v>
      </c>
      <c r="X63" s="65">
        <f>SUM(X47:X61)</f>
        <v>62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 t="str">
        <f>B41</f>
        <v>Clayton King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 t="shared" si="18"/>
        <v>61</v>
      </c>
      <c r="P64" s="25">
        <f t="shared" si="18"/>
        <v>9</v>
      </c>
      <c r="Q64" s="25">
        <f t="shared" si="18"/>
        <v>38</v>
      </c>
      <c r="R64" s="27"/>
      <c r="S64" s="74">
        <f>SUM(Q64/O64)</f>
        <v>0.62295081967213117</v>
      </c>
      <c r="V64" s="75" t="s">
        <v>24</v>
      </c>
      <c r="W64" s="69"/>
      <c r="X64" s="69"/>
      <c r="Y64" s="76">
        <f>MAX(Y47:Y61)</f>
        <v>0.40909090909090912</v>
      </c>
      <c r="Z64" s="76"/>
      <c r="AA64" s="76">
        <f>MAX(AA47:AA61)</f>
        <v>4.166666666666667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9">SUM(C47:C61)</f>
        <v>0</v>
      </c>
      <c r="D65" s="35">
        <f t="shared" si="19"/>
        <v>0</v>
      </c>
      <c r="E65" s="35">
        <f t="shared" si="19"/>
        <v>0</v>
      </c>
      <c r="F65" s="35">
        <f t="shared" si="19"/>
        <v>0</v>
      </c>
      <c r="G65" s="35">
        <f t="shared" si="19"/>
        <v>0</v>
      </c>
      <c r="H65" s="35">
        <f t="shared" si="19"/>
        <v>0</v>
      </c>
      <c r="I65" s="35">
        <f t="shared" si="19"/>
        <v>0</v>
      </c>
      <c r="J65" s="35">
        <f t="shared" si="19"/>
        <v>0</v>
      </c>
      <c r="K65" s="35">
        <f t="shared" si="19"/>
        <v>0</v>
      </c>
      <c r="L65" s="35">
        <f t="shared" si="19"/>
        <v>0</v>
      </c>
      <c r="M65" s="35">
        <f t="shared" si="19"/>
        <v>0</v>
      </c>
      <c r="N65" s="35">
        <f t="shared" si="19"/>
        <v>0</v>
      </c>
      <c r="O65" s="67">
        <f t="shared" si="19"/>
        <v>154</v>
      </c>
      <c r="P65" s="81">
        <f>SUM(P46:P61)</f>
        <v>28</v>
      </c>
      <c r="Q65" s="81">
        <f>SUM(Q46:Q61)</f>
        <v>74</v>
      </c>
      <c r="R65" s="81">
        <f>SUM(R46:R61)</f>
        <v>62</v>
      </c>
      <c r="S65" s="82">
        <f>AVERAGE(P65/O65)</f>
        <v>0.18181818181818182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154</v>
      </c>
      <c r="D66" s="35">
        <f>SUM(P43,D65)</f>
        <v>28</v>
      </c>
      <c r="E66" s="35">
        <f>SUM(Q43,E65)</f>
        <v>74</v>
      </c>
      <c r="F66" s="35">
        <f>SUM(R43,F65)</f>
        <v>62</v>
      </c>
      <c r="G66" s="35">
        <f t="shared" ref="G66:M66" si="20">SUM(C66,G65)</f>
        <v>154</v>
      </c>
      <c r="H66" s="35">
        <f t="shared" si="20"/>
        <v>28</v>
      </c>
      <c r="I66" s="35">
        <f t="shared" si="20"/>
        <v>74</v>
      </c>
      <c r="J66" s="35">
        <f t="shared" si="20"/>
        <v>62</v>
      </c>
      <c r="K66" s="35">
        <f t="shared" si="20"/>
        <v>154</v>
      </c>
      <c r="L66" s="35">
        <f t="shared" si="20"/>
        <v>28</v>
      </c>
      <c r="M66" s="35">
        <f t="shared" si="20"/>
        <v>74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0.65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1.131578947368421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7</v>
      </c>
      <c r="E69" s="86" t="s">
        <v>32</v>
      </c>
      <c r="V69" s="90" t="s">
        <v>29</v>
      </c>
      <c r="W69" s="68" t="str">
        <f>B63</f>
        <v>Mike Miller</v>
      </c>
      <c r="X69" s="92">
        <f>1-Q63/O63</f>
        <v>0.61290322580645162</v>
      </c>
      <c r="Y69" s="69" t="str">
        <f>IF(O63&gt;=summary!Q$4,"yes",CONCATENATE("Not &gt;= ",summary!Q$4))</f>
        <v>Not &gt;= 120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 t="str">
        <f>B64</f>
        <v>Clayton King</v>
      </c>
      <c r="X70" s="95">
        <f>1-Q64/O64</f>
        <v>0.37704918032786883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V67:X67"/>
    <mergeCell ref="C45:E45"/>
    <mergeCell ref="G45:I45"/>
    <mergeCell ref="K45:M45"/>
    <mergeCell ref="O1:Q1"/>
    <mergeCell ref="C1:E1"/>
    <mergeCell ref="G1:I1"/>
    <mergeCell ref="K1:M1"/>
    <mergeCell ref="K23:M23"/>
    <mergeCell ref="C23:E23"/>
    <mergeCell ref="G23:I23"/>
    <mergeCell ref="O23:Q23"/>
  </mergeCells>
  <phoneticPr fontId="0" type="noConversion"/>
  <conditionalFormatting sqref="Y47:Z62">
    <cfRule type="cellIs" dxfId="3" priority="1" stopIfTrue="1" operator="equal">
      <formula>$Y$64</formula>
    </cfRule>
  </conditionalFormatting>
  <conditionalFormatting sqref="AA47:AB62">
    <cfRule type="cellIs" dxfId="2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1B9F-B3C1-485D-98C3-87CD37FCCA63}">
  <sheetPr codeName="Sheet34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9" t="s">
        <v>238</v>
      </c>
      <c r="D1" s="160"/>
      <c r="E1" s="161"/>
      <c r="F1" s="4">
        <v>8</v>
      </c>
      <c r="G1" s="159" t="s">
        <v>51</v>
      </c>
      <c r="H1" s="160"/>
      <c r="I1" s="161"/>
      <c r="J1" s="4">
        <v>8</v>
      </c>
      <c r="K1" s="159" t="s">
        <v>54</v>
      </c>
      <c r="L1" s="160"/>
      <c r="M1" s="161"/>
      <c r="N1" s="4">
        <v>12</v>
      </c>
      <c r="O1" s="159" t="s">
        <v>53</v>
      </c>
      <c r="P1" s="160"/>
      <c r="Q1" s="161"/>
      <c r="R1" s="4">
        <v>2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96" t="s">
        <v>119</v>
      </c>
      <c r="B3" s="99" t="s">
        <v>86</v>
      </c>
      <c r="C3" s="12">
        <v>6</v>
      </c>
      <c r="D3" s="13">
        <v>5</v>
      </c>
      <c r="E3" s="13">
        <v>0</v>
      </c>
      <c r="F3" s="14">
        <v>1</v>
      </c>
      <c r="G3" s="140">
        <v>2</v>
      </c>
      <c r="H3" s="13">
        <v>1</v>
      </c>
      <c r="I3" s="13">
        <v>0</v>
      </c>
      <c r="J3" s="14">
        <v>1</v>
      </c>
      <c r="K3" s="140">
        <v>2</v>
      </c>
      <c r="L3" s="141">
        <v>1</v>
      </c>
      <c r="M3" s="141">
        <v>0</v>
      </c>
      <c r="N3" s="142">
        <v>0</v>
      </c>
      <c r="O3" s="140"/>
      <c r="P3" s="141"/>
      <c r="Q3" s="141"/>
      <c r="R3" s="142"/>
      <c r="S3" s="17"/>
    </row>
    <row r="4" spans="1:19" x14ac:dyDescent="0.25">
      <c r="A4" s="96" t="s">
        <v>169</v>
      </c>
      <c r="B4" s="99" t="s">
        <v>93</v>
      </c>
      <c r="C4" s="12">
        <v>6</v>
      </c>
      <c r="D4" s="13">
        <v>3</v>
      </c>
      <c r="E4" s="13">
        <v>1</v>
      </c>
      <c r="F4" s="14">
        <v>0</v>
      </c>
      <c r="G4" s="140">
        <v>5</v>
      </c>
      <c r="H4" s="13">
        <v>2</v>
      </c>
      <c r="I4" s="13">
        <v>0</v>
      </c>
      <c r="J4" s="14">
        <v>3</v>
      </c>
      <c r="K4" s="140">
        <v>5</v>
      </c>
      <c r="L4" s="141">
        <v>3</v>
      </c>
      <c r="M4" s="141">
        <v>1</v>
      </c>
      <c r="N4" s="142">
        <v>2</v>
      </c>
      <c r="O4" s="140">
        <v>6</v>
      </c>
      <c r="P4" s="141">
        <v>4</v>
      </c>
      <c r="Q4" s="141">
        <v>1</v>
      </c>
      <c r="R4" s="142">
        <v>3</v>
      </c>
      <c r="S4" s="17"/>
    </row>
    <row r="5" spans="1:19" x14ac:dyDescent="0.25">
      <c r="A5" s="96" t="s">
        <v>118</v>
      </c>
      <c r="B5" s="99" t="s">
        <v>83</v>
      </c>
      <c r="C5" s="12">
        <v>0</v>
      </c>
      <c r="D5" s="13">
        <v>0</v>
      </c>
      <c r="E5" s="13">
        <v>0</v>
      </c>
      <c r="F5" s="14">
        <v>0</v>
      </c>
      <c r="G5" s="140">
        <v>3</v>
      </c>
      <c r="H5" s="13">
        <v>1</v>
      </c>
      <c r="I5" s="13">
        <v>1</v>
      </c>
      <c r="J5" s="14">
        <v>1</v>
      </c>
      <c r="K5" s="140">
        <v>5</v>
      </c>
      <c r="L5" s="141">
        <v>2</v>
      </c>
      <c r="M5" s="141">
        <v>1</v>
      </c>
      <c r="N5" s="142">
        <v>3</v>
      </c>
      <c r="O5" s="140">
        <v>5</v>
      </c>
      <c r="P5" s="141">
        <v>2</v>
      </c>
      <c r="Q5" s="141">
        <v>1</v>
      </c>
      <c r="R5" s="142">
        <v>3</v>
      </c>
      <c r="S5" s="17"/>
    </row>
    <row r="6" spans="1:19" x14ac:dyDescent="0.25">
      <c r="A6" s="96" t="s">
        <v>135</v>
      </c>
      <c r="B6" s="99" t="s">
        <v>188</v>
      </c>
      <c r="C6" s="12">
        <v>6</v>
      </c>
      <c r="D6" s="13">
        <v>2</v>
      </c>
      <c r="E6" s="13">
        <v>1</v>
      </c>
      <c r="F6" s="14">
        <v>1</v>
      </c>
      <c r="G6" s="140">
        <v>5</v>
      </c>
      <c r="H6" s="13">
        <v>1</v>
      </c>
      <c r="I6" s="13">
        <v>2</v>
      </c>
      <c r="J6" s="14">
        <v>0</v>
      </c>
      <c r="K6" s="140">
        <v>5</v>
      </c>
      <c r="L6" s="141">
        <v>2</v>
      </c>
      <c r="M6" s="141">
        <v>0</v>
      </c>
      <c r="N6" s="142">
        <v>1</v>
      </c>
      <c r="O6" s="140">
        <v>6</v>
      </c>
      <c r="P6" s="141">
        <v>4</v>
      </c>
      <c r="Q6" s="141">
        <v>1</v>
      </c>
      <c r="R6" s="142">
        <v>0</v>
      </c>
      <c r="S6" s="17" t="s">
        <v>8</v>
      </c>
    </row>
    <row r="7" spans="1:19" x14ac:dyDescent="0.25">
      <c r="A7" s="96" t="s">
        <v>128</v>
      </c>
      <c r="B7" s="99" t="s">
        <v>115</v>
      </c>
      <c r="C7" s="12">
        <v>6</v>
      </c>
      <c r="D7" s="13">
        <v>1</v>
      </c>
      <c r="E7" s="13">
        <v>2</v>
      </c>
      <c r="F7" s="14">
        <v>1</v>
      </c>
      <c r="G7" s="140">
        <v>5</v>
      </c>
      <c r="H7" s="13">
        <v>4</v>
      </c>
      <c r="I7" s="13">
        <v>0</v>
      </c>
      <c r="J7" s="14">
        <v>1</v>
      </c>
      <c r="K7" s="140">
        <v>4</v>
      </c>
      <c r="L7" s="141">
        <v>0</v>
      </c>
      <c r="M7" s="141">
        <v>2</v>
      </c>
      <c r="N7" s="142">
        <v>0</v>
      </c>
      <c r="O7" s="140">
        <v>2</v>
      </c>
      <c r="P7" s="141">
        <v>1</v>
      </c>
      <c r="Q7" s="141">
        <v>0</v>
      </c>
      <c r="R7" s="142">
        <v>0</v>
      </c>
      <c r="S7" s="17"/>
    </row>
    <row r="8" spans="1:19" x14ac:dyDescent="0.25">
      <c r="A8" s="96" t="s">
        <v>162</v>
      </c>
      <c r="B8" s="155" t="s">
        <v>172</v>
      </c>
      <c r="C8" s="12">
        <v>5</v>
      </c>
      <c r="D8" s="13">
        <v>2</v>
      </c>
      <c r="E8" s="13">
        <v>0</v>
      </c>
      <c r="F8" s="14">
        <v>1</v>
      </c>
      <c r="G8" s="140">
        <v>2</v>
      </c>
      <c r="H8" s="13">
        <v>2</v>
      </c>
      <c r="I8" s="13">
        <v>0</v>
      </c>
      <c r="J8" s="14">
        <v>2</v>
      </c>
      <c r="K8" s="140">
        <v>3</v>
      </c>
      <c r="L8" s="141">
        <v>0</v>
      </c>
      <c r="M8" s="141">
        <v>0</v>
      </c>
      <c r="N8" s="143">
        <v>0</v>
      </c>
      <c r="O8" s="140">
        <v>5</v>
      </c>
      <c r="P8" s="141">
        <v>4</v>
      </c>
      <c r="Q8" s="141">
        <v>0</v>
      </c>
      <c r="R8" s="143">
        <v>0</v>
      </c>
      <c r="S8" s="17"/>
    </row>
    <row r="9" spans="1:19" x14ac:dyDescent="0.25">
      <c r="A9" s="96" t="s">
        <v>136</v>
      </c>
      <c r="B9" s="155" t="s">
        <v>274</v>
      </c>
      <c r="C9" s="12">
        <v>1</v>
      </c>
      <c r="D9" s="13">
        <v>0</v>
      </c>
      <c r="E9" s="13">
        <v>1</v>
      </c>
      <c r="F9" s="14">
        <v>1</v>
      </c>
      <c r="G9" s="140">
        <v>3</v>
      </c>
      <c r="H9" s="13">
        <v>0</v>
      </c>
      <c r="I9" s="13">
        <v>1</v>
      </c>
      <c r="J9" s="14">
        <v>0</v>
      </c>
      <c r="K9" s="140"/>
      <c r="L9" s="141"/>
      <c r="M9" s="141"/>
      <c r="N9" s="142"/>
      <c r="O9" s="140">
        <v>5</v>
      </c>
      <c r="P9" s="141">
        <v>2</v>
      </c>
      <c r="Q9" s="141">
        <v>2</v>
      </c>
      <c r="R9" s="142">
        <v>0</v>
      </c>
      <c r="S9" s="17"/>
    </row>
    <row r="10" spans="1:19" x14ac:dyDescent="0.25">
      <c r="A10" s="96" t="s">
        <v>121</v>
      </c>
      <c r="B10" s="99" t="s">
        <v>94</v>
      </c>
      <c r="C10" s="12">
        <v>2</v>
      </c>
      <c r="D10" s="13">
        <v>1</v>
      </c>
      <c r="E10" s="13">
        <v>0</v>
      </c>
      <c r="F10" s="14">
        <v>0</v>
      </c>
      <c r="G10" s="140"/>
      <c r="H10" s="13"/>
      <c r="I10" s="13"/>
      <c r="J10" s="14"/>
      <c r="K10" s="140"/>
      <c r="L10" s="141"/>
      <c r="M10" s="141"/>
      <c r="N10" s="142"/>
      <c r="O10" s="140"/>
      <c r="P10" s="141"/>
      <c r="Q10" s="141"/>
      <c r="R10" s="142"/>
      <c r="S10" s="17"/>
    </row>
    <row r="11" spans="1:19" x14ac:dyDescent="0.25">
      <c r="A11" s="96" t="s">
        <v>143</v>
      </c>
      <c r="B11" s="99" t="s">
        <v>91</v>
      </c>
      <c r="C11" s="12">
        <v>3</v>
      </c>
      <c r="D11" s="13">
        <v>3</v>
      </c>
      <c r="E11" s="13">
        <v>0</v>
      </c>
      <c r="F11" s="14">
        <v>0</v>
      </c>
      <c r="G11" s="140">
        <v>5</v>
      </c>
      <c r="H11" s="13">
        <v>4</v>
      </c>
      <c r="I11" s="13">
        <v>1</v>
      </c>
      <c r="J11" s="14"/>
      <c r="K11" s="144">
        <v>5</v>
      </c>
      <c r="L11" s="145">
        <v>3</v>
      </c>
      <c r="M11" s="145">
        <v>1</v>
      </c>
      <c r="N11" s="143">
        <v>1</v>
      </c>
      <c r="O11" s="144">
        <v>4</v>
      </c>
      <c r="P11" s="145">
        <v>4</v>
      </c>
      <c r="Q11" s="145">
        <v>0</v>
      </c>
      <c r="R11" s="143">
        <v>0</v>
      </c>
      <c r="S11" s="17"/>
    </row>
    <row r="12" spans="1:19" x14ac:dyDescent="0.25">
      <c r="A12" s="96" t="s">
        <v>123</v>
      </c>
      <c r="B12" s="99" t="s">
        <v>77</v>
      </c>
      <c r="C12" s="12"/>
      <c r="D12" s="13"/>
      <c r="E12" s="13"/>
      <c r="F12" s="14"/>
      <c r="G12" s="140">
        <v>0</v>
      </c>
      <c r="H12" s="13">
        <v>0</v>
      </c>
      <c r="I12" s="13">
        <v>0</v>
      </c>
      <c r="J12" s="14">
        <v>7</v>
      </c>
      <c r="K12" s="140">
        <v>0</v>
      </c>
      <c r="L12" s="141">
        <v>0</v>
      </c>
      <c r="M12" s="141">
        <v>0</v>
      </c>
      <c r="N12" s="142">
        <v>5</v>
      </c>
      <c r="O12" s="140">
        <v>0</v>
      </c>
      <c r="P12" s="141">
        <v>0</v>
      </c>
      <c r="Q12" s="141">
        <v>0</v>
      </c>
      <c r="R12" s="142">
        <v>5</v>
      </c>
      <c r="S12" s="17"/>
    </row>
    <row r="13" spans="1:19" x14ac:dyDescent="0.25">
      <c r="A13" s="96" t="s">
        <v>145</v>
      </c>
      <c r="B13" s="99" t="s">
        <v>90</v>
      </c>
      <c r="C13" s="12"/>
      <c r="D13" s="13"/>
      <c r="E13" s="13"/>
      <c r="F13" s="14"/>
      <c r="G13" s="140"/>
      <c r="H13" s="13"/>
      <c r="I13" s="13"/>
      <c r="J13" s="14"/>
      <c r="K13" s="140"/>
      <c r="L13" s="141"/>
      <c r="M13" s="141"/>
      <c r="N13" s="142"/>
      <c r="O13" s="140"/>
      <c r="P13" s="141"/>
      <c r="Q13" s="141"/>
      <c r="R13" s="142"/>
      <c r="S13" s="17"/>
    </row>
    <row r="14" spans="1:19" x14ac:dyDescent="0.25">
      <c r="A14" s="96"/>
      <c r="B14" s="99"/>
      <c r="C14" s="12"/>
      <c r="D14" s="13"/>
      <c r="E14" s="13"/>
      <c r="F14" s="14"/>
      <c r="G14" s="140"/>
      <c r="H14" s="13"/>
      <c r="I14" s="13"/>
      <c r="J14" s="14"/>
      <c r="K14" s="140"/>
      <c r="L14" s="141"/>
      <c r="M14" s="141"/>
      <c r="N14" s="142"/>
      <c r="O14" s="140"/>
      <c r="P14" s="141"/>
      <c r="Q14" s="141"/>
      <c r="R14" s="142"/>
      <c r="S14" s="17"/>
    </row>
    <row r="15" spans="1:19" x14ac:dyDescent="0.25">
      <c r="A15" s="96"/>
      <c r="B15" s="99"/>
      <c r="C15" s="12"/>
      <c r="D15" s="13"/>
      <c r="E15" s="13"/>
      <c r="F15" s="14"/>
      <c r="G15" s="140"/>
      <c r="H15" s="13"/>
      <c r="I15" s="13"/>
      <c r="J15" s="14"/>
      <c r="K15" s="140"/>
      <c r="L15" s="141"/>
      <c r="M15" s="141"/>
      <c r="N15" s="142"/>
      <c r="O15" s="140"/>
      <c r="P15" s="141"/>
      <c r="Q15" s="141"/>
      <c r="R15" s="142"/>
      <c r="S15" s="17"/>
    </row>
    <row r="16" spans="1:19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18"/>
      <c r="P17" s="19"/>
      <c r="Q17" s="19"/>
      <c r="R17" s="20"/>
      <c r="S17" s="17"/>
    </row>
    <row r="18" spans="1:24" x14ac:dyDescent="0.25">
      <c r="A18" s="23" t="s">
        <v>9</v>
      </c>
      <c r="B18" s="24" t="s">
        <v>170</v>
      </c>
      <c r="C18" s="25">
        <v>35</v>
      </c>
      <c r="D18" s="26">
        <v>17</v>
      </c>
      <c r="E18" s="26">
        <v>5</v>
      </c>
      <c r="F18" s="27">
        <v>5</v>
      </c>
      <c r="G18" s="25">
        <v>30</v>
      </c>
      <c r="H18" s="26">
        <v>15</v>
      </c>
      <c r="I18" s="26">
        <v>5</v>
      </c>
      <c r="J18" s="27">
        <v>15</v>
      </c>
      <c r="K18" s="25">
        <v>29</v>
      </c>
      <c r="L18" s="26">
        <v>11</v>
      </c>
      <c r="M18" s="26">
        <v>5</v>
      </c>
      <c r="N18" s="27">
        <v>12</v>
      </c>
      <c r="O18" s="25">
        <v>33</v>
      </c>
      <c r="P18" s="26">
        <v>21</v>
      </c>
      <c r="Q18" s="26">
        <v>5</v>
      </c>
      <c r="R18" s="27">
        <v>11</v>
      </c>
      <c r="S18" s="29"/>
    </row>
    <row r="19" spans="1:24" ht="13.8" thickBot="1" x14ac:dyDescent="0.3">
      <c r="A19" s="23"/>
      <c r="B19" s="120"/>
      <c r="C19" s="30"/>
      <c r="D19" s="31"/>
      <c r="E19" s="31"/>
      <c r="F19" s="32"/>
      <c r="G19" s="30"/>
      <c r="H19" s="31"/>
      <c r="I19" s="31"/>
      <c r="J19" s="32"/>
      <c r="K19" s="30"/>
      <c r="L19" s="31"/>
      <c r="M19" s="31"/>
      <c r="N19" s="32"/>
      <c r="O19" s="30"/>
      <c r="P19" s="31"/>
      <c r="Q19" s="31"/>
      <c r="R19" s="33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35</v>
      </c>
      <c r="D20" s="35">
        <f t="shared" si="0"/>
        <v>17</v>
      </c>
      <c r="E20" s="35">
        <f t="shared" si="0"/>
        <v>5</v>
      </c>
      <c r="F20" s="35">
        <f t="shared" si="0"/>
        <v>5</v>
      </c>
      <c r="G20" s="35">
        <f t="shared" si="0"/>
        <v>30</v>
      </c>
      <c r="H20" s="35">
        <f t="shared" si="0"/>
        <v>15</v>
      </c>
      <c r="I20" s="35">
        <f t="shared" si="0"/>
        <v>5</v>
      </c>
      <c r="J20" s="35">
        <f t="shared" si="0"/>
        <v>15</v>
      </c>
      <c r="K20" s="35">
        <f t="shared" si="0"/>
        <v>29</v>
      </c>
      <c r="L20" s="35">
        <f t="shared" si="0"/>
        <v>11</v>
      </c>
      <c r="M20" s="35">
        <f t="shared" si="0"/>
        <v>5</v>
      </c>
      <c r="N20" s="35">
        <f t="shared" si="0"/>
        <v>12</v>
      </c>
      <c r="O20" s="35">
        <f t="shared" si="0"/>
        <v>33</v>
      </c>
      <c r="P20" s="35">
        <f t="shared" si="0"/>
        <v>21</v>
      </c>
      <c r="Q20" s="35">
        <f t="shared" si="0"/>
        <v>5</v>
      </c>
      <c r="R20" s="34">
        <f t="shared" si="0"/>
        <v>11</v>
      </c>
      <c r="S20" s="29"/>
    </row>
    <row r="21" spans="1:24" ht="13.8" thickBot="1" x14ac:dyDescent="0.3">
      <c r="A21" s="23"/>
      <c r="B21" s="34" t="s">
        <v>11</v>
      </c>
      <c r="C21" s="36">
        <f>C20</f>
        <v>35</v>
      </c>
      <c r="D21" s="36">
        <f>D20</f>
        <v>17</v>
      </c>
      <c r="E21" s="36">
        <f>E20</f>
        <v>5</v>
      </c>
      <c r="F21" s="36">
        <f>F20</f>
        <v>5</v>
      </c>
      <c r="G21" s="36">
        <f t="shared" ref="G21:R21" si="1">SUM(C21,G20)</f>
        <v>65</v>
      </c>
      <c r="H21" s="36">
        <f t="shared" si="1"/>
        <v>32</v>
      </c>
      <c r="I21" s="36">
        <f t="shared" si="1"/>
        <v>10</v>
      </c>
      <c r="J21" s="36">
        <f t="shared" si="1"/>
        <v>20</v>
      </c>
      <c r="K21" s="36">
        <f t="shared" si="1"/>
        <v>94</v>
      </c>
      <c r="L21" s="36">
        <f t="shared" si="1"/>
        <v>43</v>
      </c>
      <c r="M21" s="36">
        <f t="shared" si="1"/>
        <v>15</v>
      </c>
      <c r="N21" s="36">
        <f t="shared" si="1"/>
        <v>32</v>
      </c>
      <c r="O21" s="37">
        <f t="shared" si="1"/>
        <v>127</v>
      </c>
      <c r="P21" s="36">
        <f t="shared" si="1"/>
        <v>64</v>
      </c>
      <c r="Q21" s="36">
        <f t="shared" si="1"/>
        <v>20</v>
      </c>
      <c r="R21" s="38">
        <f t="shared" si="1"/>
        <v>43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59" t="s">
        <v>57</v>
      </c>
      <c r="D23" s="160"/>
      <c r="E23" s="161"/>
      <c r="F23" s="4">
        <v>4</v>
      </c>
      <c r="G23" s="159" t="s">
        <v>249</v>
      </c>
      <c r="H23" s="160"/>
      <c r="I23" s="161"/>
      <c r="J23" s="4">
        <v>11</v>
      </c>
      <c r="K23" s="159" t="s">
        <v>54</v>
      </c>
      <c r="L23" s="160"/>
      <c r="M23" s="161"/>
      <c r="N23" s="4">
        <v>12</v>
      </c>
      <c r="O23" s="162" t="s">
        <v>249</v>
      </c>
      <c r="P23" s="160"/>
      <c r="Q23" s="161"/>
      <c r="R23" s="5">
        <v>11</v>
      </c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3</v>
      </c>
      <c r="B25" s="99" t="str">
        <f t="shared" si="2"/>
        <v>Chance Cranford</v>
      </c>
      <c r="C25" s="12">
        <v>4</v>
      </c>
      <c r="D25" s="13">
        <v>1</v>
      </c>
      <c r="E25" s="13">
        <v>0</v>
      </c>
      <c r="F25" s="14">
        <v>0</v>
      </c>
      <c r="G25" s="12">
        <v>6</v>
      </c>
      <c r="H25" s="13">
        <v>4</v>
      </c>
      <c r="I25" s="13">
        <v>2</v>
      </c>
      <c r="J25" s="14">
        <v>0</v>
      </c>
      <c r="K25" s="12">
        <v>6</v>
      </c>
      <c r="L25" s="13">
        <v>3</v>
      </c>
      <c r="M25" s="13">
        <v>0</v>
      </c>
      <c r="N25" s="14">
        <v>0</v>
      </c>
      <c r="O25" s="15">
        <v>5</v>
      </c>
      <c r="P25" s="13">
        <v>3</v>
      </c>
      <c r="Q25" s="13">
        <v>0</v>
      </c>
      <c r="R25" s="16">
        <v>0</v>
      </c>
      <c r="S25" s="17"/>
      <c r="U25" s="47"/>
      <c r="V25" s="48"/>
      <c r="W25" s="47"/>
      <c r="X25" s="45"/>
    </row>
    <row r="26" spans="1:24" x14ac:dyDescent="0.25">
      <c r="A26" s="96" t="str">
        <f t="shared" si="2"/>
        <v>32</v>
      </c>
      <c r="B26" s="99" t="str">
        <f t="shared" si="2"/>
        <v>Mike Finn</v>
      </c>
      <c r="C26" s="12">
        <v>4</v>
      </c>
      <c r="D26" s="13">
        <v>3</v>
      </c>
      <c r="E26" s="13">
        <v>0</v>
      </c>
      <c r="F26" s="14">
        <v>2</v>
      </c>
      <c r="G26" s="12">
        <v>6</v>
      </c>
      <c r="H26" s="13">
        <v>3</v>
      </c>
      <c r="I26" s="13">
        <v>0</v>
      </c>
      <c r="J26" s="14">
        <v>4</v>
      </c>
      <c r="K26" s="12">
        <v>6</v>
      </c>
      <c r="L26" s="13">
        <v>3</v>
      </c>
      <c r="M26" s="13">
        <v>0</v>
      </c>
      <c r="N26" s="14">
        <v>2</v>
      </c>
      <c r="O26" s="15">
        <v>5</v>
      </c>
      <c r="P26" s="13">
        <v>0</v>
      </c>
      <c r="Q26" s="13">
        <v>2</v>
      </c>
      <c r="R26" s="16">
        <v>2</v>
      </c>
      <c r="S26" s="17"/>
      <c r="U26" s="49"/>
      <c r="V26" s="45"/>
      <c r="W26" s="45"/>
      <c r="X26" s="45"/>
    </row>
    <row r="27" spans="1:24" x14ac:dyDescent="0.25">
      <c r="A27" s="96" t="str">
        <f t="shared" si="2"/>
        <v>9</v>
      </c>
      <c r="B27" s="99" t="str">
        <f t="shared" si="2"/>
        <v>Danny Foppiano</v>
      </c>
      <c r="C27" s="12">
        <v>4</v>
      </c>
      <c r="D27" s="13">
        <v>3</v>
      </c>
      <c r="E27" s="13">
        <v>1</v>
      </c>
      <c r="F27" s="14">
        <v>2</v>
      </c>
      <c r="G27" s="12">
        <v>6</v>
      </c>
      <c r="H27" s="13">
        <v>1</v>
      </c>
      <c r="I27" s="13">
        <v>2</v>
      </c>
      <c r="J27" s="14">
        <v>1</v>
      </c>
      <c r="K27" s="12">
        <v>5</v>
      </c>
      <c r="L27" s="13">
        <v>4</v>
      </c>
      <c r="M27" s="13">
        <v>0</v>
      </c>
      <c r="N27" s="14">
        <v>4</v>
      </c>
      <c r="O27" s="15">
        <v>4</v>
      </c>
      <c r="P27" s="13">
        <v>2</v>
      </c>
      <c r="Q27" s="13">
        <v>0</v>
      </c>
      <c r="R27" s="16">
        <v>2</v>
      </c>
      <c r="S27" s="17"/>
      <c r="U27" s="49"/>
      <c r="V27" s="45"/>
      <c r="W27" s="45"/>
      <c r="X27" s="45"/>
    </row>
    <row r="28" spans="1:24" ht="15" x14ac:dyDescent="0.25">
      <c r="A28" s="96" t="str">
        <f t="shared" si="2"/>
        <v>12</v>
      </c>
      <c r="B28" s="99" t="str">
        <f t="shared" si="2"/>
        <v>Elexis Gillette</v>
      </c>
      <c r="C28" s="12">
        <v>4</v>
      </c>
      <c r="D28" s="13">
        <v>4</v>
      </c>
      <c r="E28" s="13">
        <v>0</v>
      </c>
      <c r="F28" s="14">
        <v>0</v>
      </c>
      <c r="G28" s="12">
        <v>6</v>
      </c>
      <c r="H28" s="13">
        <v>2</v>
      </c>
      <c r="I28" s="13">
        <v>1</v>
      </c>
      <c r="J28" s="14">
        <v>1</v>
      </c>
      <c r="K28" s="12">
        <v>6</v>
      </c>
      <c r="L28" s="13">
        <v>3</v>
      </c>
      <c r="M28" s="13">
        <v>0</v>
      </c>
      <c r="N28" s="14">
        <v>2</v>
      </c>
      <c r="O28" s="15">
        <v>5</v>
      </c>
      <c r="P28" s="13">
        <v>5</v>
      </c>
      <c r="Q28" s="13">
        <v>0</v>
      </c>
      <c r="R28" s="16">
        <v>2</v>
      </c>
      <c r="S28" s="17"/>
      <c r="U28" s="49"/>
      <c r="V28" s="45"/>
      <c r="W28" s="50"/>
      <c r="X28" s="45"/>
    </row>
    <row r="29" spans="1:24" ht="15" x14ac:dyDescent="0.25">
      <c r="A29" s="96" t="str">
        <f t="shared" si="2"/>
        <v>18</v>
      </c>
      <c r="B29" s="99" t="str">
        <f t="shared" si="2"/>
        <v>Sherlock Washington</v>
      </c>
      <c r="C29" s="12">
        <v>4</v>
      </c>
      <c r="D29" s="13">
        <v>4</v>
      </c>
      <c r="E29" s="13">
        <v>0</v>
      </c>
      <c r="F29" s="14">
        <v>0</v>
      </c>
      <c r="G29" s="12">
        <v>5</v>
      </c>
      <c r="H29" s="13">
        <v>3</v>
      </c>
      <c r="I29" s="13">
        <v>0</v>
      </c>
      <c r="J29" s="14">
        <v>0</v>
      </c>
      <c r="K29" s="12"/>
      <c r="L29" s="13"/>
      <c r="M29" s="13"/>
      <c r="N29" s="14"/>
      <c r="O29" s="15">
        <v>1</v>
      </c>
      <c r="P29" s="13">
        <v>0</v>
      </c>
      <c r="Q29" s="13">
        <v>0</v>
      </c>
      <c r="R29" s="16">
        <v>0</v>
      </c>
      <c r="S29" s="17"/>
      <c r="U29" s="49"/>
      <c r="V29" s="45"/>
      <c r="W29" s="50"/>
      <c r="X29" s="45"/>
    </row>
    <row r="30" spans="1:24" ht="15" x14ac:dyDescent="0.25">
      <c r="A30" s="96" t="str">
        <f t="shared" si="2"/>
        <v>69</v>
      </c>
      <c r="B30" s="99" t="str">
        <f t="shared" si="2"/>
        <v>Brian Peebles</v>
      </c>
      <c r="C30" s="12"/>
      <c r="D30" s="13"/>
      <c r="E30" s="13"/>
      <c r="F30" s="14"/>
      <c r="G30" s="12"/>
      <c r="H30" s="13"/>
      <c r="I30" s="13"/>
      <c r="J30" s="14"/>
      <c r="K30" s="12"/>
      <c r="L30" s="13"/>
      <c r="M30" s="13"/>
      <c r="N30" s="14"/>
      <c r="O30" s="15"/>
      <c r="P30" s="13"/>
      <c r="Q30" s="13"/>
      <c r="R30" s="16"/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17</v>
      </c>
      <c r="B31" s="99" t="str">
        <f t="shared" si="2"/>
        <v>Ohmney Romero</v>
      </c>
      <c r="C31" s="12"/>
      <c r="D31" s="13"/>
      <c r="E31" s="13"/>
      <c r="F31" s="14"/>
      <c r="G31" s="12"/>
      <c r="H31" s="13"/>
      <c r="I31" s="13"/>
      <c r="J31" s="14"/>
      <c r="K31" s="12"/>
      <c r="L31" s="13"/>
      <c r="M31" s="13"/>
      <c r="N31" s="14"/>
      <c r="O31" s="15"/>
      <c r="P31" s="13"/>
      <c r="Q31" s="13"/>
      <c r="R31" s="16"/>
      <c r="S31" s="17"/>
      <c r="U31" s="49"/>
      <c r="V31" s="45"/>
      <c r="W31" s="50"/>
      <c r="X31" s="45"/>
    </row>
    <row r="32" spans="1:24" ht="15" x14ac:dyDescent="0.25">
      <c r="A32" s="96" t="str">
        <f t="shared" si="2"/>
        <v>11</v>
      </c>
      <c r="B32" s="99" t="str">
        <f t="shared" si="2"/>
        <v>John Bancroft</v>
      </c>
      <c r="C32" s="12"/>
      <c r="D32" s="13"/>
      <c r="E32" s="13"/>
      <c r="F32" s="14"/>
      <c r="G32" s="12"/>
      <c r="H32" s="13"/>
      <c r="I32" s="13"/>
      <c r="J32" s="14"/>
      <c r="K32" s="12"/>
      <c r="L32" s="13"/>
      <c r="M32" s="13"/>
      <c r="N32" s="14"/>
      <c r="O32" s="15"/>
      <c r="P32" s="13"/>
      <c r="Q32" s="13"/>
      <c r="R32" s="16"/>
      <c r="S32" s="17"/>
      <c r="U32" s="49"/>
      <c r="V32" s="45"/>
      <c r="W32" s="50"/>
      <c r="X32" s="45"/>
    </row>
    <row r="33" spans="1:30" ht="15" x14ac:dyDescent="0.25">
      <c r="A33" s="96" t="str">
        <f t="shared" si="2"/>
        <v>2</v>
      </c>
      <c r="B33" s="99" t="str">
        <f t="shared" si="2"/>
        <v>Lupe Perez</v>
      </c>
      <c r="C33" s="12">
        <v>4</v>
      </c>
      <c r="D33" s="13">
        <v>3</v>
      </c>
      <c r="E33" s="13">
        <v>0</v>
      </c>
      <c r="F33" s="14">
        <v>1</v>
      </c>
      <c r="G33" s="12">
        <v>6</v>
      </c>
      <c r="H33" s="13">
        <v>4</v>
      </c>
      <c r="I33" s="13">
        <v>0</v>
      </c>
      <c r="J33" s="14">
        <v>2</v>
      </c>
      <c r="K33" s="12">
        <v>6</v>
      </c>
      <c r="L33" s="13">
        <v>3</v>
      </c>
      <c r="M33" s="13">
        <v>0</v>
      </c>
      <c r="N33" s="14">
        <v>1</v>
      </c>
      <c r="O33" s="15">
        <v>5</v>
      </c>
      <c r="P33" s="13">
        <v>2</v>
      </c>
      <c r="Q33" s="13">
        <v>0</v>
      </c>
      <c r="R33" s="16">
        <v>2</v>
      </c>
      <c r="S33" s="17"/>
      <c r="U33" s="49"/>
      <c r="V33" s="45"/>
      <c r="W33" s="50"/>
      <c r="X33" s="45"/>
    </row>
    <row r="34" spans="1:30" ht="15" x14ac:dyDescent="0.25">
      <c r="A34" s="96" t="str">
        <f t="shared" si="2"/>
        <v>10</v>
      </c>
      <c r="B34" s="99" t="str">
        <f t="shared" si="2"/>
        <v>Eric Mazariegos</v>
      </c>
      <c r="C34" s="12">
        <v>0</v>
      </c>
      <c r="D34" s="13">
        <v>0</v>
      </c>
      <c r="E34" s="13">
        <v>0</v>
      </c>
      <c r="F34" s="14">
        <v>7</v>
      </c>
      <c r="G34" s="12">
        <v>0</v>
      </c>
      <c r="H34" s="13">
        <v>0</v>
      </c>
      <c r="I34" s="13">
        <v>0</v>
      </c>
      <c r="J34" s="14">
        <v>6</v>
      </c>
      <c r="K34" s="12">
        <v>0</v>
      </c>
      <c r="L34" s="13">
        <v>0</v>
      </c>
      <c r="M34" s="13">
        <v>0</v>
      </c>
      <c r="N34" s="14">
        <v>6</v>
      </c>
      <c r="O34" s="15">
        <v>0</v>
      </c>
      <c r="P34" s="13">
        <v>0</v>
      </c>
      <c r="Q34" s="13">
        <v>0</v>
      </c>
      <c r="R34" s="16">
        <v>7</v>
      </c>
      <c r="S34" s="17"/>
      <c r="U34" s="49"/>
      <c r="V34" s="45"/>
      <c r="W34" s="50"/>
      <c r="X34" s="45"/>
    </row>
    <row r="35" spans="1:30" ht="15" x14ac:dyDescent="0.25">
      <c r="A35" s="96" t="str">
        <f t="shared" si="2"/>
        <v>8</v>
      </c>
      <c r="B35" s="99" t="str">
        <f t="shared" si="2"/>
        <v>Keith Edgerton</v>
      </c>
      <c r="C35" s="12"/>
      <c r="D35" s="13"/>
      <c r="E35" s="13"/>
      <c r="F35" s="14"/>
      <c r="G35" s="12"/>
      <c r="H35" s="13"/>
      <c r="I35" s="13"/>
      <c r="J35" s="14"/>
      <c r="K35" s="12">
        <v>5</v>
      </c>
      <c r="L35" s="13">
        <v>3</v>
      </c>
      <c r="M35" s="13">
        <v>0</v>
      </c>
      <c r="N35" s="14">
        <v>0</v>
      </c>
      <c r="O35" s="15">
        <v>3</v>
      </c>
      <c r="P35" s="13">
        <v>0</v>
      </c>
      <c r="Q35" s="13">
        <v>1</v>
      </c>
      <c r="R35" s="16">
        <v>0</v>
      </c>
      <c r="S35" s="17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Tim Hibner</v>
      </c>
      <c r="C40" s="25">
        <v>24</v>
      </c>
      <c r="D40" s="26">
        <v>18</v>
      </c>
      <c r="E40" s="26">
        <v>1</v>
      </c>
      <c r="F40" s="27">
        <v>12</v>
      </c>
      <c r="G40" s="25">
        <v>35</v>
      </c>
      <c r="H40" s="26">
        <v>17</v>
      </c>
      <c r="I40" s="26">
        <v>5</v>
      </c>
      <c r="J40" s="27">
        <v>14</v>
      </c>
      <c r="K40" s="25">
        <v>34</v>
      </c>
      <c r="L40" s="26">
        <v>19</v>
      </c>
      <c r="M40" s="26">
        <v>0</v>
      </c>
      <c r="N40" s="27">
        <v>15</v>
      </c>
      <c r="O40" s="25">
        <v>28</v>
      </c>
      <c r="P40" s="26">
        <v>12</v>
      </c>
      <c r="Q40" s="26">
        <v>3</v>
      </c>
      <c r="R40" s="28">
        <v>15</v>
      </c>
      <c r="S40" s="29"/>
      <c r="U40" s="45"/>
      <c r="V40" s="45"/>
      <c r="W40" s="45"/>
      <c r="X40" s="45"/>
    </row>
    <row r="41" spans="1:30" ht="13.8" thickBot="1" x14ac:dyDescent="0.3">
      <c r="A41" s="23"/>
      <c r="B41" s="120">
        <f>B19</f>
        <v>0</v>
      </c>
      <c r="C41" s="30"/>
      <c r="D41" s="31"/>
      <c r="E41" s="31"/>
      <c r="F41" s="32"/>
      <c r="G41" s="30"/>
      <c r="H41" s="31"/>
      <c r="I41" s="31"/>
      <c r="J41" s="32"/>
      <c r="K41" s="30"/>
      <c r="L41" s="31"/>
      <c r="M41" s="31"/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24</v>
      </c>
      <c r="D42" s="35">
        <f t="shared" si="3"/>
        <v>18</v>
      </c>
      <c r="E42" s="35">
        <f t="shared" si="3"/>
        <v>1</v>
      </c>
      <c r="F42" s="35">
        <f t="shared" si="3"/>
        <v>12</v>
      </c>
      <c r="G42" s="35">
        <f t="shared" si="3"/>
        <v>35</v>
      </c>
      <c r="H42" s="35">
        <f t="shared" si="3"/>
        <v>17</v>
      </c>
      <c r="I42" s="35">
        <f t="shared" si="3"/>
        <v>5</v>
      </c>
      <c r="J42" s="35">
        <f t="shared" si="3"/>
        <v>14</v>
      </c>
      <c r="K42" s="35">
        <f t="shared" si="3"/>
        <v>34</v>
      </c>
      <c r="L42" s="35">
        <f t="shared" si="3"/>
        <v>19</v>
      </c>
      <c r="M42" s="35">
        <f t="shared" si="3"/>
        <v>0</v>
      </c>
      <c r="N42" s="35">
        <f t="shared" si="3"/>
        <v>15</v>
      </c>
      <c r="O42" s="35">
        <f t="shared" si="3"/>
        <v>28</v>
      </c>
      <c r="P42" s="35">
        <f t="shared" si="3"/>
        <v>12</v>
      </c>
      <c r="Q42" s="35">
        <f t="shared" si="3"/>
        <v>3</v>
      </c>
      <c r="R42" s="34">
        <f t="shared" si="3"/>
        <v>15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151</v>
      </c>
      <c r="D43" s="36">
        <f>SUM(P21,D42)</f>
        <v>82</v>
      </c>
      <c r="E43" s="36">
        <f>SUM(Q21,E42)</f>
        <v>21</v>
      </c>
      <c r="F43" s="36">
        <f>SUM(R21,F42)</f>
        <v>55</v>
      </c>
      <c r="G43" s="36">
        <f t="shared" ref="G43:R43" si="4">SUM(C43,G42)</f>
        <v>186</v>
      </c>
      <c r="H43" s="36">
        <f t="shared" si="4"/>
        <v>99</v>
      </c>
      <c r="I43" s="36">
        <f t="shared" si="4"/>
        <v>26</v>
      </c>
      <c r="J43" s="36">
        <f t="shared" si="4"/>
        <v>69</v>
      </c>
      <c r="K43" s="36">
        <f t="shared" si="4"/>
        <v>220</v>
      </c>
      <c r="L43" s="36">
        <f t="shared" si="4"/>
        <v>118</v>
      </c>
      <c r="M43" s="36">
        <f t="shared" si="4"/>
        <v>26</v>
      </c>
      <c r="N43" s="36">
        <f t="shared" si="4"/>
        <v>84</v>
      </c>
      <c r="O43" s="37">
        <f t="shared" si="4"/>
        <v>248</v>
      </c>
      <c r="P43" s="36">
        <f t="shared" si="4"/>
        <v>130</v>
      </c>
      <c r="Q43" s="36">
        <f t="shared" si="4"/>
        <v>29</v>
      </c>
      <c r="R43" s="38">
        <f t="shared" si="4"/>
        <v>99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/>
      <c r="D45" s="160"/>
      <c r="E45" s="161"/>
      <c r="F45" s="55"/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68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3</v>
      </c>
      <c r="B47" s="99" t="str">
        <f t="shared" ref="B47:B61" si="6">B25</f>
        <v>Chance Cranford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31</v>
      </c>
      <c r="P47" s="101">
        <f>SUM(D3,H3,L3,P3,D25,H25,L25,P25,D47,H47,L47)</f>
        <v>18</v>
      </c>
      <c r="Q47" s="101">
        <f>SUM(E3,I3,M3,Q3,E25,I25,M25,Q25,E47,I47,M47)</f>
        <v>2</v>
      </c>
      <c r="R47" s="102">
        <f>SUM(F3,J3,N3,R3,F25,J25,N25,R25,F47,J47,N47)</f>
        <v>2</v>
      </c>
      <c r="S47" s="97">
        <f>IF(O47=0,0,AVERAGE(P47/O47))</f>
        <v>0.58064516129032262</v>
      </c>
      <c r="U47" s="49" t="str">
        <f t="shared" ref="U47:U61" si="7">A47</f>
        <v>3</v>
      </c>
      <c r="V47" s="99" t="str">
        <f>B3</f>
        <v>Chance Cranford</v>
      </c>
      <c r="W47" s="65">
        <f>R47</f>
        <v>2</v>
      </c>
      <c r="X47" s="65">
        <f t="shared" ref="X47:X61" si="8">IF(W47=0,"N/A",W47)</f>
        <v>2</v>
      </c>
      <c r="Y47" s="66">
        <f>S47</f>
        <v>0.58064516129032262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0.2857142857142857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7</v>
      </c>
      <c r="AD47" s="128">
        <f>(S47*O47)/(O47+MAX(summary!$Q$2-O47,0))</f>
        <v>0.58064516129032262</v>
      </c>
    </row>
    <row r="48" spans="1:30" x14ac:dyDescent="0.25">
      <c r="A48" s="96" t="str">
        <f t="shared" si="5"/>
        <v>32</v>
      </c>
      <c r="B48" s="99" t="str">
        <f t="shared" si="6"/>
        <v>Mike Finn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103">
        <f t="shared" ref="O48:O61" si="10">SUM(C4,G4,K4,O4,C26,G26,K26,O26,C48,G48,K48)</f>
        <v>43</v>
      </c>
      <c r="P48" s="62">
        <f t="shared" ref="P48:P61" si="11">SUM(D4,H4,L4,P4,D26,H26,L26,P26,D48,H48,L48)</f>
        <v>21</v>
      </c>
      <c r="Q48" s="62">
        <f t="shared" ref="Q48:Q61" si="12">SUM(E4,I4,M4,Q4,E26,I26,M26,Q26,E48,I48,M48)</f>
        <v>5</v>
      </c>
      <c r="R48" s="104">
        <f t="shared" ref="R48:R61" si="13">SUM(F4,J4,N4,R4,F26,J26,N26,R26,F48,J48,N48)</f>
        <v>18</v>
      </c>
      <c r="S48" s="98">
        <f t="shared" ref="S48:S61" si="14">IF(O48=0,0,AVERAGE(P48/O48))</f>
        <v>0.48837209302325579</v>
      </c>
      <c r="U48" s="49" t="str">
        <f t="shared" si="7"/>
        <v>32</v>
      </c>
      <c r="V48" s="99" t="str">
        <f t="shared" ref="V48:V61" si="15">B4</f>
        <v>Mike Finn</v>
      </c>
      <c r="W48" s="65">
        <f t="shared" ref="W48:W61" si="16">R48</f>
        <v>18</v>
      </c>
      <c r="X48" s="65">
        <f t="shared" si="8"/>
        <v>18</v>
      </c>
      <c r="Y48" s="66">
        <f t="shared" ref="Y48:Y61" si="17">S48</f>
        <v>0.48837209302325579</v>
      </c>
      <c r="Z48" s="66" t="str">
        <f>IF($O48&gt;=summary!Q$2,"yes",CONCATENATE("Not &gt;= ",summary!Q$2))</f>
        <v>yes</v>
      </c>
      <c r="AA48" s="66">
        <f>IF(AND(summary!Q$1="po/g",AC48&gt;0),W48/AC48,IF(AND(summary!Q$1="po/g",AC48=0),0,W48))</f>
        <v>2.25</v>
      </c>
      <c r="AB48" s="66" t="str">
        <f>IF(AC48&gt;=summary!Q$3,"yes",CONCATENATE("Not &gt;= ",summary!Q$3))</f>
        <v>yes</v>
      </c>
      <c r="AC48" s="65">
        <f t="shared" si="9"/>
        <v>8</v>
      </c>
      <c r="AD48" s="128">
        <f>(S48*O48)/(O48+MAX(summary!$Q$2-O48,0))</f>
        <v>0.48837209302325579</v>
      </c>
    </row>
    <row r="49" spans="1:30" x14ac:dyDescent="0.25">
      <c r="A49" s="96" t="str">
        <f t="shared" si="5"/>
        <v>9</v>
      </c>
      <c r="B49" s="99" t="str">
        <f t="shared" si="6"/>
        <v>Danny Foppiano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10"/>
        <v>32</v>
      </c>
      <c r="P49" s="62">
        <f t="shared" si="11"/>
        <v>15</v>
      </c>
      <c r="Q49" s="62">
        <f t="shared" si="12"/>
        <v>6</v>
      </c>
      <c r="R49" s="104">
        <f t="shared" si="13"/>
        <v>16</v>
      </c>
      <c r="S49" s="98">
        <f t="shared" si="14"/>
        <v>0.46875</v>
      </c>
      <c r="U49" s="49" t="str">
        <f t="shared" si="7"/>
        <v>9</v>
      </c>
      <c r="V49" s="99" t="str">
        <f t="shared" si="15"/>
        <v>Danny Foppiano</v>
      </c>
      <c r="W49" s="65">
        <f t="shared" si="16"/>
        <v>16</v>
      </c>
      <c r="X49" s="65">
        <f t="shared" si="8"/>
        <v>16</v>
      </c>
      <c r="Y49" s="66">
        <f t="shared" si="17"/>
        <v>0.46875</v>
      </c>
      <c r="Z49" s="66" t="str">
        <f>IF($O49&gt;=summary!Q$2,"yes",CONCATENATE("Not &gt;= ",summary!Q$2))</f>
        <v>yes</v>
      </c>
      <c r="AA49" s="66">
        <f>IF(AND(summary!Q$1="po/g",AC49&gt;0),W49/AC49,IF(AND(summary!Q$1="po/g",AC49=0),0,W49))</f>
        <v>2</v>
      </c>
      <c r="AB49" s="66" t="str">
        <f>IF(AC49&gt;=summary!Q$3,"yes",CONCATENATE("Not &gt;= ",summary!Q$3))</f>
        <v>yes</v>
      </c>
      <c r="AC49" s="65">
        <f t="shared" si="9"/>
        <v>8</v>
      </c>
      <c r="AD49" s="128">
        <f>(S49*O49)/(O49+MAX(summary!$Q$2-O49,0))</f>
        <v>0.46875</v>
      </c>
    </row>
    <row r="50" spans="1:30" x14ac:dyDescent="0.25">
      <c r="A50" s="96" t="str">
        <f t="shared" si="5"/>
        <v>12</v>
      </c>
      <c r="B50" s="99" t="str">
        <f t="shared" si="6"/>
        <v>Elexis Gillette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103">
        <f t="shared" si="10"/>
        <v>43</v>
      </c>
      <c r="P50" s="62">
        <f t="shared" si="11"/>
        <v>23</v>
      </c>
      <c r="Q50" s="62">
        <f t="shared" si="12"/>
        <v>5</v>
      </c>
      <c r="R50" s="104">
        <f t="shared" si="13"/>
        <v>7</v>
      </c>
      <c r="S50" s="98">
        <f t="shared" si="14"/>
        <v>0.53488372093023251</v>
      </c>
      <c r="U50" s="49" t="str">
        <f t="shared" si="7"/>
        <v>12</v>
      </c>
      <c r="V50" s="99" t="str">
        <f t="shared" si="15"/>
        <v>Elexis Gillette</v>
      </c>
      <c r="W50" s="65">
        <f t="shared" si="16"/>
        <v>7</v>
      </c>
      <c r="X50" s="65">
        <f t="shared" si="8"/>
        <v>7</v>
      </c>
      <c r="Y50" s="66">
        <f t="shared" si="17"/>
        <v>0.53488372093023251</v>
      </c>
      <c r="Z50" s="66" t="str">
        <f>IF($O50&gt;=summary!Q$2,"yes",CONCATENATE("Not &gt;= ",summary!Q$2))</f>
        <v>yes</v>
      </c>
      <c r="AA50" s="66">
        <f>IF(AND(summary!Q$1="po/g",AC50&gt;0),W50/AC50,IF(AND(summary!Q$1="po/g",AC50=0),0,W50))</f>
        <v>0.875</v>
      </c>
      <c r="AB50" s="66" t="str">
        <f>IF(AC50&gt;=summary!Q$3,"yes",CONCATENATE("Not &gt;= ",summary!Q$3))</f>
        <v>yes</v>
      </c>
      <c r="AC50" s="65">
        <f t="shared" si="9"/>
        <v>8</v>
      </c>
      <c r="AD50" s="128">
        <f>(S50*O50)/(O50+MAX(summary!$Q$2-O50,0))</f>
        <v>0.53488372093023251</v>
      </c>
    </row>
    <row r="51" spans="1:30" x14ac:dyDescent="0.25">
      <c r="A51" s="96" t="str">
        <f t="shared" si="5"/>
        <v>18</v>
      </c>
      <c r="B51" s="99" t="str">
        <f t="shared" si="6"/>
        <v>Sherlock Washington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10"/>
        <v>27</v>
      </c>
      <c r="P51" s="62">
        <f t="shared" si="11"/>
        <v>13</v>
      </c>
      <c r="Q51" s="62">
        <f t="shared" si="12"/>
        <v>4</v>
      </c>
      <c r="R51" s="104">
        <f t="shared" si="13"/>
        <v>2</v>
      </c>
      <c r="S51" s="98">
        <f t="shared" si="14"/>
        <v>0.48148148148148145</v>
      </c>
      <c r="U51" s="49" t="str">
        <f t="shared" si="7"/>
        <v>18</v>
      </c>
      <c r="V51" s="99" t="str">
        <f t="shared" si="15"/>
        <v>Sherlock Washington</v>
      </c>
      <c r="W51" s="65">
        <f t="shared" si="16"/>
        <v>2</v>
      </c>
      <c r="X51" s="65">
        <f t="shared" si="8"/>
        <v>2</v>
      </c>
      <c r="Y51" s="66">
        <f t="shared" si="17"/>
        <v>0.48148148148148145</v>
      </c>
      <c r="Z51" s="66" t="str">
        <f>IF($O51&gt;=summary!Q$2,"yes",CONCATENATE("Not &gt;= ",summary!Q$2))</f>
        <v>yes</v>
      </c>
      <c r="AA51" s="66">
        <f>IF(AND(summary!Q$1="po/g",AC51&gt;0),W51/AC51,IF(AND(summary!Q$1="po/g",AC51=0),0,W51))</f>
        <v>0.2857142857142857</v>
      </c>
      <c r="AB51" s="66" t="str">
        <f>IF(AC51&gt;=summary!Q$3,"yes",CONCATENATE("Not &gt;= ",summary!Q$3))</f>
        <v>yes</v>
      </c>
      <c r="AC51" s="65">
        <f t="shared" si="9"/>
        <v>7</v>
      </c>
      <c r="AD51" s="128">
        <f>(S51*O51)/(O51+MAX(summary!$Q$2-O51,0))</f>
        <v>0.48148148148148145</v>
      </c>
    </row>
    <row r="52" spans="1:30" x14ac:dyDescent="0.25">
      <c r="A52" s="96" t="str">
        <f t="shared" si="5"/>
        <v>69</v>
      </c>
      <c r="B52" s="99" t="str">
        <f t="shared" si="6"/>
        <v>Brian Peebles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10"/>
        <v>15</v>
      </c>
      <c r="P52" s="62">
        <f t="shared" si="11"/>
        <v>8</v>
      </c>
      <c r="Q52" s="62">
        <f t="shared" si="12"/>
        <v>0</v>
      </c>
      <c r="R52" s="104">
        <f t="shared" si="13"/>
        <v>3</v>
      </c>
      <c r="S52" s="98">
        <f t="shared" si="14"/>
        <v>0.53333333333333333</v>
      </c>
      <c r="U52" s="49" t="str">
        <f t="shared" si="7"/>
        <v>69</v>
      </c>
      <c r="V52" s="99" t="str">
        <f t="shared" si="15"/>
        <v>Brian Peebles</v>
      </c>
      <c r="W52" s="65">
        <f t="shared" si="16"/>
        <v>3</v>
      </c>
      <c r="X52" s="65">
        <f t="shared" si="8"/>
        <v>3</v>
      </c>
      <c r="Y52" s="66">
        <f t="shared" si="17"/>
        <v>0.53333333333333333</v>
      </c>
      <c r="Z52" s="66" t="str">
        <f>IF($O52&gt;=summary!Q$2,"yes",CONCATENATE("Not &gt;= ",summary!Q$2))</f>
        <v>Not &gt;= 20</v>
      </c>
      <c r="AA52" s="66">
        <f>IF(AND(summary!Q$1="po/g",AC52&gt;0),W52/AC52,IF(AND(summary!Q$1="po/g",AC52=0),0,W52))</f>
        <v>0.75</v>
      </c>
      <c r="AB52" s="66" t="str">
        <f>IF(AC52&gt;=summary!Q$3,"yes",CONCATENATE("Not &gt;= ",summary!Q$3))</f>
        <v>yes</v>
      </c>
      <c r="AC52" s="65">
        <f t="shared" si="9"/>
        <v>4</v>
      </c>
      <c r="AD52" s="128">
        <f>(S52*O52)/(O52+MAX(summary!$Q$2-O52,0))</f>
        <v>0.4</v>
      </c>
    </row>
    <row r="53" spans="1:30" x14ac:dyDescent="0.25">
      <c r="A53" s="96" t="str">
        <f t="shared" si="5"/>
        <v>17</v>
      </c>
      <c r="B53" s="99" t="str">
        <f t="shared" si="6"/>
        <v>Ohmney Romero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103">
        <f t="shared" si="10"/>
        <v>9</v>
      </c>
      <c r="P53" s="62">
        <f t="shared" si="11"/>
        <v>2</v>
      </c>
      <c r="Q53" s="62">
        <f t="shared" si="12"/>
        <v>4</v>
      </c>
      <c r="R53" s="104">
        <f t="shared" si="13"/>
        <v>1</v>
      </c>
      <c r="S53" s="98">
        <f t="shared" si="14"/>
        <v>0.22222222222222221</v>
      </c>
      <c r="U53" s="49" t="str">
        <f t="shared" si="7"/>
        <v>17</v>
      </c>
      <c r="V53" s="99" t="str">
        <f t="shared" si="15"/>
        <v>Ohmney Romero</v>
      </c>
      <c r="W53" s="65">
        <f t="shared" si="16"/>
        <v>1</v>
      </c>
      <c r="X53" s="65">
        <f t="shared" si="8"/>
        <v>1</v>
      </c>
      <c r="Y53" s="66">
        <f t="shared" si="17"/>
        <v>0.22222222222222221</v>
      </c>
      <c r="Z53" s="66" t="str">
        <f>IF($O53&gt;=summary!Q$2,"yes",CONCATENATE("Not &gt;= ",summary!Q$2))</f>
        <v>Not &gt;= 20</v>
      </c>
      <c r="AA53" s="66">
        <f>IF(AND(summary!Q$1="po/g",AC53&gt;0),W53/AC53,IF(AND(summary!Q$1="po/g",AC53=0),0,W53))</f>
        <v>0.33333333333333331</v>
      </c>
      <c r="AB53" s="66" t="str">
        <f>IF(AC53&gt;=summary!Q$3,"yes",CONCATENATE("Not &gt;= ",summary!Q$3))</f>
        <v>Not &gt;= 4</v>
      </c>
      <c r="AC53" s="65">
        <f t="shared" si="9"/>
        <v>3</v>
      </c>
      <c r="AD53" s="128">
        <f>(S53*O53)/(O53+MAX(summary!$Q$2-O53,0))</f>
        <v>0.1</v>
      </c>
    </row>
    <row r="54" spans="1:30" x14ac:dyDescent="0.25">
      <c r="A54" s="96" t="str">
        <f t="shared" si="5"/>
        <v>11</v>
      </c>
      <c r="B54" s="99" t="str">
        <f t="shared" si="6"/>
        <v>John Bancroft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103">
        <f t="shared" si="10"/>
        <v>2</v>
      </c>
      <c r="P54" s="62">
        <f t="shared" si="11"/>
        <v>1</v>
      </c>
      <c r="Q54" s="62">
        <f t="shared" si="12"/>
        <v>0</v>
      </c>
      <c r="R54" s="104">
        <f t="shared" si="13"/>
        <v>0</v>
      </c>
      <c r="S54" s="98">
        <f t="shared" si="14"/>
        <v>0.5</v>
      </c>
      <c r="U54" s="49" t="str">
        <f t="shared" si="7"/>
        <v>11</v>
      </c>
      <c r="V54" s="99" t="str">
        <f t="shared" si="15"/>
        <v>John Bancroft</v>
      </c>
      <c r="W54" s="65">
        <f t="shared" si="16"/>
        <v>0</v>
      </c>
      <c r="X54" s="65" t="str">
        <f t="shared" si="8"/>
        <v>N/A</v>
      </c>
      <c r="Y54" s="66">
        <f t="shared" si="17"/>
        <v>0.5</v>
      </c>
      <c r="Z54" s="66" t="str">
        <f>IF($O54&gt;=summary!Q$2,"yes",CONCATENATE("Not &gt;= ",summary!Q$2))</f>
        <v>Not &gt;= 20</v>
      </c>
      <c r="AA54" s="66">
        <f>IF(AND(summary!Q$1="po/g",AC54&gt;0),W54/AC54,IF(AND(summary!Q$1="po/g",AC54=0),0,W54))</f>
        <v>0</v>
      </c>
      <c r="AB54" s="66" t="str">
        <f>IF(AC54&gt;=summary!Q$3,"yes",CONCATENATE("Not &gt;= ",summary!Q$3))</f>
        <v>Not &gt;= 4</v>
      </c>
      <c r="AC54" s="65">
        <f t="shared" si="9"/>
        <v>1</v>
      </c>
      <c r="AD54" s="128">
        <f>(S54*O54)/(O54+MAX(summary!$Q$2-O54,0))</f>
        <v>0.05</v>
      </c>
    </row>
    <row r="55" spans="1:30" x14ac:dyDescent="0.25">
      <c r="A55" s="96" t="str">
        <f t="shared" si="5"/>
        <v>2</v>
      </c>
      <c r="B55" s="99" t="str">
        <f t="shared" si="6"/>
        <v>Lupe Perez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0"/>
        <v>38</v>
      </c>
      <c r="P55" s="62">
        <f t="shared" si="11"/>
        <v>26</v>
      </c>
      <c r="Q55" s="62">
        <f t="shared" si="12"/>
        <v>2</v>
      </c>
      <c r="R55" s="104">
        <f t="shared" si="13"/>
        <v>7</v>
      </c>
      <c r="S55" s="98">
        <f t="shared" si="14"/>
        <v>0.68421052631578949</v>
      </c>
      <c r="U55" s="49" t="str">
        <f t="shared" si="7"/>
        <v>2</v>
      </c>
      <c r="V55" s="99" t="str">
        <f t="shared" si="15"/>
        <v>Lupe Perez</v>
      </c>
      <c r="W55" s="65">
        <f t="shared" si="16"/>
        <v>7</v>
      </c>
      <c r="X55" s="65">
        <f t="shared" si="8"/>
        <v>7</v>
      </c>
      <c r="Y55" s="66">
        <f t="shared" si="17"/>
        <v>0.68421052631578949</v>
      </c>
      <c r="Z55" s="66" t="str">
        <f>IF($O55&gt;=summary!Q$2,"yes",CONCATENATE("Not &gt;= ",summary!Q$2))</f>
        <v>yes</v>
      </c>
      <c r="AA55" s="66">
        <f>IF(AND(summary!Q$1="po/g",AC55&gt;0),W55/AC55,IF(AND(summary!Q$1="po/g",AC55=0),0,W55))</f>
        <v>0.875</v>
      </c>
      <c r="AB55" s="66" t="str">
        <f>IF(AC55&gt;=summary!Q$3,"yes",CONCATENATE("Not &gt;= ",summary!Q$3))</f>
        <v>yes</v>
      </c>
      <c r="AC55" s="65">
        <f t="shared" si="9"/>
        <v>8</v>
      </c>
      <c r="AD55" s="128">
        <f>(S55*O55)/(O55+MAX(summary!$Q$2-O55,0))</f>
        <v>0.68421052631578949</v>
      </c>
    </row>
    <row r="56" spans="1:30" x14ac:dyDescent="0.25">
      <c r="A56" s="96" t="str">
        <f t="shared" si="5"/>
        <v>10</v>
      </c>
      <c r="B56" s="99" t="str">
        <f t="shared" si="6"/>
        <v>Eric Mazariegos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0"/>
        <v>0</v>
      </c>
      <c r="P56" s="62">
        <f t="shared" si="11"/>
        <v>0</v>
      </c>
      <c r="Q56" s="62">
        <f t="shared" si="12"/>
        <v>0</v>
      </c>
      <c r="R56" s="104">
        <f t="shared" si="13"/>
        <v>43</v>
      </c>
      <c r="S56" s="98">
        <f t="shared" si="14"/>
        <v>0</v>
      </c>
      <c r="U56" s="49" t="str">
        <f t="shared" si="7"/>
        <v>10</v>
      </c>
      <c r="V56" s="99" t="str">
        <f t="shared" si="15"/>
        <v>Eric Mazariegos</v>
      </c>
      <c r="W56" s="65">
        <f t="shared" si="16"/>
        <v>43</v>
      </c>
      <c r="X56" s="65">
        <f t="shared" si="8"/>
        <v>43</v>
      </c>
      <c r="Y56" s="66">
        <f t="shared" si="17"/>
        <v>0</v>
      </c>
      <c r="Z56" s="66" t="str">
        <f>IF($O56&gt;=summary!Q$2,"yes",CONCATENATE("Not &gt;= ",summary!Q$2))</f>
        <v>Not &gt;= 20</v>
      </c>
      <c r="AA56" s="66">
        <f>IF(AND(summary!Q$1="po/g",AC56&gt;0),W56/AC56,IF(AND(summary!Q$1="po/g",AC56=0),0,W56))</f>
        <v>6.1428571428571432</v>
      </c>
      <c r="AB56" s="66" t="str">
        <f>IF(AC56&gt;=summary!Q$3,"yes",CONCATENATE("Not &gt;= ",summary!Q$3))</f>
        <v>yes</v>
      </c>
      <c r="AC56" s="65">
        <f t="shared" si="9"/>
        <v>7</v>
      </c>
      <c r="AD56" s="128">
        <f>(S56*O56)/(O56+MAX(summary!$Q$2-O56,0))</f>
        <v>0</v>
      </c>
    </row>
    <row r="57" spans="1:30" x14ac:dyDescent="0.25">
      <c r="A57" s="96" t="str">
        <f t="shared" si="5"/>
        <v>8</v>
      </c>
      <c r="B57" s="99" t="str">
        <f t="shared" si="6"/>
        <v>Keith Edgerton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0"/>
        <v>8</v>
      </c>
      <c r="P57" s="62">
        <f t="shared" si="11"/>
        <v>3</v>
      </c>
      <c r="Q57" s="62">
        <f t="shared" si="12"/>
        <v>1</v>
      </c>
      <c r="R57" s="104">
        <f t="shared" si="13"/>
        <v>0</v>
      </c>
      <c r="S57" s="98">
        <f t="shared" si="14"/>
        <v>0.375</v>
      </c>
      <c r="U57" s="49" t="str">
        <f t="shared" si="7"/>
        <v>8</v>
      </c>
      <c r="V57" s="99" t="str">
        <f t="shared" si="15"/>
        <v>Keith Edgerton</v>
      </c>
      <c r="W57" s="65">
        <f t="shared" si="16"/>
        <v>0</v>
      </c>
      <c r="X57" s="65" t="str">
        <f t="shared" si="8"/>
        <v>N/A</v>
      </c>
      <c r="Y57" s="66">
        <f t="shared" si="17"/>
        <v>0.375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Not &gt;= 4</v>
      </c>
      <c r="AC57" s="65">
        <f t="shared" si="9"/>
        <v>2</v>
      </c>
      <c r="AD57" s="128">
        <f>(S57*O57)/(O57+MAX(summary!$Q$2-O57,0))</f>
        <v>0.15</v>
      </c>
    </row>
    <row r="58" spans="1:30" x14ac:dyDescent="0.25">
      <c r="A58" s="96">
        <f t="shared" si="5"/>
        <v>0</v>
      </c>
      <c r="B58" s="99">
        <f t="shared" si="6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0"/>
        <v>0</v>
      </c>
      <c r="P58" s="106">
        <f t="shared" si="11"/>
        <v>0</v>
      </c>
      <c r="Q58" s="106">
        <f t="shared" si="12"/>
        <v>0</v>
      </c>
      <c r="R58" s="107">
        <f t="shared" si="13"/>
        <v>0</v>
      </c>
      <c r="S58" s="98">
        <f t="shared" si="14"/>
        <v>0</v>
      </c>
      <c r="U58" s="49">
        <f t="shared" si="7"/>
        <v>0</v>
      </c>
      <c r="V58" s="99">
        <f t="shared" si="15"/>
        <v>0</v>
      </c>
      <c r="W58" s="65">
        <f t="shared" si="16"/>
        <v>0</v>
      </c>
      <c r="X58" s="65" t="str">
        <f t="shared" si="8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0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Tim Hibner</v>
      </c>
      <c r="C63" s="71"/>
      <c r="D63" s="72"/>
      <c r="E63" s="72"/>
      <c r="F63" s="73"/>
      <c r="G63" s="71"/>
      <c r="H63" s="72"/>
      <c r="I63" s="72"/>
      <c r="J63" s="73"/>
      <c r="K63" s="71"/>
      <c r="L63" s="72"/>
      <c r="M63" s="72"/>
      <c r="N63" s="73"/>
      <c r="O63" s="25">
        <f t="shared" ref="O63:Q64" si="18">SUM(C18,G18,K18,O18,C40,G40,K40,O40,C63,G63,K63)</f>
        <v>248</v>
      </c>
      <c r="P63" s="25">
        <f t="shared" si="18"/>
        <v>130</v>
      </c>
      <c r="Q63" s="25">
        <f t="shared" si="18"/>
        <v>29</v>
      </c>
      <c r="R63" s="27"/>
      <c r="S63" s="74">
        <f>SUM(Q63/O63)</f>
        <v>0.11693548387096774</v>
      </c>
      <c r="V63" s="62" t="s">
        <v>23</v>
      </c>
      <c r="W63" s="65">
        <f>SUM(W47:W61)</f>
        <v>99</v>
      </c>
      <c r="X63" s="65">
        <f>SUM(X47:X61)</f>
        <v>99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>
        <f>B41</f>
        <v>0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 t="shared" si="18"/>
        <v>0</v>
      </c>
      <c r="P64" s="25">
        <f t="shared" si="18"/>
        <v>0</v>
      </c>
      <c r="Q64" s="25">
        <f t="shared" si="18"/>
        <v>0</v>
      </c>
      <c r="R64" s="27"/>
      <c r="S64" s="74" t="e">
        <f>SUM(Q64/O64)</f>
        <v>#DIV/0!</v>
      </c>
      <c r="V64" s="75" t="s">
        <v>24</v>
      </c>
      <c r="W64" s="69"/>
      <c r="X64" s="69"/>
      <c r="Y64" s="76">
        <f>MAX(Y47:Y61)</f>
        <v>0.68421052631578949</v>
      </c>
      <c r="Z64" s="76"/>
      <c r="AA64" s="76">
        <f>MAX(AA47:AA61)</f>
        <v>6.1428571428571432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9">SUM(C47:C61)</f>
        <v>0</v>
      </c>
      <c r="D65" s="35">
        <f t="shared" si="19"/>
        <v>0</v>
      </c>
      <c r="E65" s="35">
        <f t="shared" si="19"/>
        <v>0</v>
      </c>
      <c r="F65" s="35">
        <f t="shared" si="19"/>
        <v>0</v>
      </c>
      <c r="G65" s="35">
        <f t="shared" si="19"/>
        <v>0</v>
      </c>
      <c r="H65" s="35">
        <f t="shared" si="19"/>
        <v>0</v>
      </c>
      <c r="I65" s="35">
        <f t="shared" si="19"/>
        <v>0</v>
      </c>
      <c r="J65" s="35">
        <f t="shared" si="19"/>
        <v>0</v>
      </c>
      <c r="K65" s="35">
        <f t="shared" si="19"/>
        <v>0</v>
      </c>
      <c r="L65" s="35">
        <f t="shared" si="19"/>
        <v>0</v>
      </c>
      <c r="M65" s="35">
        <f t="shared" si="19"/>
        <v>0</v>
      </c>
      <c r="N65" s="35">
        <f t="shared" si="19"/>
        <v>0</v>
      </c>
      <c r="O65" s="67">
        <f t="shared" si="19"/>
        <v>248</v>
      </c>
      <c r="P65" s="81">
        <f>SUM(P46:P61)</f>
        <v>130</v>
      </c>
      <c r="Q65" s="81">
        <f>SUM(Q46:Q61)</f>
        <v>29</v>
      </c>
      <c r="R65" s="81">
        <f>SUM(R46:R61)</f>
        <v>99</v>
      </c>
      <c r="S65" s="82">
        <f>AVERAGE(P65/O65)</f>
        <v>0.52419354838709675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248</v>
      </c>
      <c r="D66" s="35">
        <f>SUM(P43,D65)</f>
        <v>130</v>
      </c>
      <c r="E66" s="35">
        <f>SUM(Q43,E65)</f>
        <v>29</v>
      </c>
      <c r="F66" s="35">
        <f>SUM(R43,F65)</f>
        <v>99</v>
      </c>
      <c r="G66" s="35">
        <f t="shared" ref="G66:M66" si="20">SUM(C66,G65)</f>
        <v>248</v>
      </c>
      <c r="H66" s="35">
        <f t="shared" si="20"/>
        <v>130</v>
      </c>
      <c r="I66" s="35">
        <f t="shared" si="20"/>
        <v>29</v>
      </c>
      <c r="J66" s="35">
        <f t="shared" si="20"/>
        <v>99</v>
      </c>
      <c r="K66" s="35">
        <f t="shared" si="20"/>
        <v>248</v>
      </c>
      <c r="L66" s="35">
        <f t="shared" si="20"/>
        <v>130</v>
      </c>
      <c r="M66" s="35">
        <f t="shared" si="20"/>
        <v>29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0.40639269406392697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2.0735294117647061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8</v>
      </c>
      <c r="E69" s="86" t="s">
        <v>32</v>
      </c>
      <c r="V69" s="90" t="s">
        <v>29</v>
      </c>
      <c r="W69" s="68" t="str">
        <f>B63</f>
        <v>Tim Hibner</v>
      </c>
      <c r="X69" s="92">
        <f>1-Q63/O63</f>
        <v>0.88306451612903225</v>
      </c>
      <c r="Y69" s="69" t="str">
        <f>IF(O63&gt;=summary!Q$4,"yes",CONCATENATE("Not &gt;= ",summary!Q$4))</f>
        <v>yes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>
        <f>B64</f>
        <v>0</v>
      </c>
      <c r="X70" s="95" t="e">
        <f>1-Q64/O64</f>
        <v>#DIV/0!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V67:X67"/>
    <mergeCell ref="C45:E45"/>
    <mergeCell ref="G45:I45"/>
    <mergeCell ref="K45:M45"/>
    <mergeCell ref="O1:Q1"/>
    <mergeCell ref="C1:E1"/>
    <mergeCell ref="G1:I1"/>
    <mergeCell ref="K1:M1"/>
    <mergeCell ref="K23:M23"/>
    <mergeCell ref="C23:E23"/>
    <mergeCell ref="G23:I23"/>
    <mergeCell ref="O23:Q23"/>
  </mergeCells>
  <phoneticPr fontId="0" type="noConversion"/>
  <conditionalFormatting sqref="Y47:Z62">
    <cfRule type="cellIs" dxfId="1" priority="1" stopIfTrue="1" operator="equal">
      <formula>$Y$64</formula>
    </cfRule>
  </conditionalFormatting>
  <conditionalFormatting sqref="AA47:AB62">
    <cfRule type="cellIs" dxfId="0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3E3F6-1AB3-435E-A4AE-BF1424095E18}">
  <sheetPr codeName="Sheet17"/>
  <dimension ref="A1:AD70"/>
  <sheetViews>
    <sheetView tabSelected="1" zoomScale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4" sqref="C4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7" max="27" width="12.33203125" customWidth="1"/>
  </cols>
  <sheetData>
    <row r="1" spans="1:19" ht="13.8" thickBot="1" x14ac:dyDescent="0.3">
      <c r="A1" s="1" t="s">
        <v>0</v>
      </c>
      <c r="B1" s="2" t="s">
        <v>1</v>
      </c>
      <c r="C1" s="159" t="s">
        <v>53</v>
      </c>
      <c r="D1" s="160"/>
      <c r="E1" s="161"/>
      <c r="F1" s="4">
        <v>6</v>
      </c>
      <c r="G1" s="159" t="s">
        <v>107</v>
      </c>
      <c r="H1" s="160"/>
      <c r="I1" s="161"/>
      <c r="J1" s="4">
        <v>18</v>
      </c>
      <c r="K1" s="159" t="s">
        <v>238</v>
      </c>
      <c r="L1" s="160"/>
      <c r="M1" s="161"/>
      <c r="N1" s="4">
        <v>3</v>
      </c>
      <c r="O1" s="159" t="s">
        <v>106</v>
      </c>
      <c r="P1" s="160"/>
      <c r="Q1" s="161"/>
      <c r="R1" s="4">
        <v>7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96" t="s">
        <v>148</v>
      </c>
      <c r="B3" s="99" t="s">
        <v>61</v>
      </c>
      <c r="C3" s="12">
        <v>1</v>
      </c>
      <c r="D3" s="13">
        <v>1</v>
      </c>
      <c r="E3" s="13">
        <v>0</v>
      </c>
      <c r="F3" s="14">
        <v>0</v>
      </c>
      <c r="G3" s="12">
        <v>0</v>
      </c>
      <c r="H3" s="13">
        <v>0</v>
      </c>
      <c r="I3" s="13">
        <v>0</v>
      </c>
      <c r="J3" s="14">
        <v>1</v>
      </c>
      <c r="K3" s="12">
        <v>2</v>
      </c>
      <c r="L3" s="13">
        <v>0</v>
      </c>
      <c r="M3" s="13">
        <v>0</v>
      </c>
      <c r="N3" s="14">
        <v>1</v>
      </c>
      <c r="O3" s="12"/>
      <c r="P3" s="13"/>
      <c r="Q3" s="13"/>
      <c r="R3" s="14"/>
      <c r="S3" s="17"/>
    </row>
    <row r="4" spans="1:19" x14ac:dyDescent="0.25">
      <c r="A4" s="96" t="s">
        <v>122</v>
      </c>
      <c r="B4" s="99" t="s">
        <v>235</v>
      </c>
      <c r="C4" s="12">
        <v>4</v>
      </c>
      <c r="D4" s="13">
        <v>4</v>
      </c>
      <c r="E4" s="13">
        <v>0</v>
      </c>
      <c r="F4" s="14">
        <v>0</v>
      </c>
      <c r="G4" s="12">
        <v>7</v>
      </c>
      <c r="H4" s="13">
        <v>3</v>
      </c>
      <c r="I4" s="13">
        <v>2</v>
      </c>
      <c r="J4" s="14">
        <v>0</v>
      </c>
      <c r="K4" s="12">
        <v>5</v>
      </c>
      <c r="L4" s="13">
        <v>3</v>
      </c>
      <c r="M4" s="13">
        <v>0</v>
      </c>
      <c r="N4" s="14">
        <v>0</v>
      </c>
      <c r="O4" s="12">
        <v>7</v>
      </c>
      <c r="P4" s="13">
        <v>3</v>
      </c>
      <c r="Q4" s="13">
        <v>0</v>
      </c>
      <c r="R4" s="14">
        <v>0</v>
      </c>
      <c r="S4" s="17"/>
    </row>
    <row r="5" spans="1:19" x14ac:dyDescent="0.25">
      <c r="A5" s="96" t="s">
        <v>118</v>
      </c>
      <c r="B5" s="99" t="s">
        <v>230</v>
      </c>
      <c r="C5" s="12">
        <v>0</v>
      </c>
      <c r="D5" s="13">
        <v>0</v>
      </c>
      <c r="E5" s="13">
        <v>0</v>
      </c>
      <c r="F5" s="14">
        <v>2</v>
      </c>
      <c r="G5" s="12">
        <v>0</v>
      </c>
      <c r="H5" s="13">
        <v>0</v>
      </c>
      <c r="I5" s="13">
        <v>0</v>
      </c>
      <c r="J5" s="14">
        <v>1</v>
      </c>
      <c r="K5" s="12">
        <v>3</v>
      </c>
      <c r="L5" s="13">
        <v>1</v>
      </c>
      <c r="M5" s="13">
        <v>1</v>
      </c>
      <c r="N5" s="14">
        <v>0</v>
      </c>
      <c r="O5" s="12">
        <v>0</v>
      </c>
      <c r="P5" s="13">
        <v>0</v>
      </c>
      <c r="Q5" s="13">
        <v>0</v>
      </c>
      <c r="R5" s="14">
        <v>0</v>
      </c>
      <c r="S5" s="17"/>
    </row>
    <row r="6" spans="1:19" x14ac:dyDescent="0.25">
      <c r="A6" s="96" t="s">
        <v>124</v>
      </c>
      <c r="B6" s="99" t="s">
        <v>105</v>
      </c>
      <c r="C6" s="12">
        <v>5</v>
      </c>
      <c r="D6" s="13">
        <v>1</v>
      </c>
      <c r="E6" s="13">
        <v>1</v>
      </c>
      <c r="F6" s="14">
        <v>6</v>
      </c>
      <c r="G6" s="12">
        <v>6</v>
      </c>
      <c r="H6" s="13">
        <v>2</v>
      </c>
      <c r="I6" s="13">
        <v>1</v>
      </c>
      <c r="J6" s="14">
        <v>2</v>
      </c>
      <c r="K6" s="12">
        <v>5</v>
      </c>
      <c r="L6" s="13">
        <v>3</v>
      </c>
      <c r="M6" s="13">
        <v>1</v>
      </c>
      <c r="N6" s="14">
        <v>1</v>
      </c>
      <c r="O6" s="12">
        <v>6</v>
      </c>
      <c r="P6" s="13">
        <v>3</v>
      </c>
      <c r="Q6" s="13">
        <v>0</v>
      </c>
      <c r="R6" s="14">
        <v>5</v>
      </c>
      <c r="S6" s="17" t="s">
        <v>8</v>
      </c>
    </row>
    <row r="7" spans="1:19" x14ac:dyDescent="0.25">
      <c r="A7" s="96" t="s">
        <v>141</v>
      </c>
      <c r="B7" s="99" t="s">
        <v>58</v>
      </c>
      <c r="C7" s="12">
        <v>3</v>
      </c>
      <c r="D7" s="13">
        <v>0</v>
      </c>
      <c r="E7" s="13">
        <v>3</v>
      </c>
      <c r="F7" s="14">
        <v>0</v>
      </c>
      <c r="G7" s="12">
        <v>6</v>
      </c>
      <c r="H7" s="13">
        <v>4</v>
      </c>
      <c r="I7" s="13">
        <v>0</v>
      </c>
      <c r="J7" s="14">
        <v>1</v>
      </c>
      <c r="K7" s="12">
        <v>4</v>
      </c>
      <c r="L7" s="13">
        <v>2</v>
      </c>
      <c r="M7" s="13">
        <v>1</v>
      </c>
      <c r="N7" s="14">
        <v>0</v>
      </c>
      <c r="O7" s="12">
        <v>6</v>
      </c>
      <c r="P7" s="13">
        <v>1</v>
      </c>
      <c r="Q7" s="13">
        <v>2</v>
      </c>
      <c r="R7" s="14">
        <v>0</v>
      </c>
      <c r="S7" s="17"/>
    </row>
    <row r="8" spans="1:19" x14ac:dyDescent="0.25">
      <c r="A8" s="96" t="s">
        <v>135</v>
      </c>
      <c r="B8" s="99" t="s">
        <v>62</v>
      </c>
      <c r="C8" s="12">
        <v>2</v>
      </c>
      <c r="D8" s="13">
        <v>1</v>
      </c>
      <c r="E8" s="13">
        <v>0</v>
      </c>
      <c r="F8" s="14">
        <v>0</v>
      </c>
      <c r="G8" s="12"/>
      <c r="H8" s="13"/>
      <c r="I8" s="13"/>
      <c r="J8" s="14"/>
      <c r="K8" s="12">
        <v>1</v>
      </c>
      <c r="L8" s="13">
        <v>0</v>
      </c>
      <c r="M8" s="13">
        <v>0</v>
      </c>
      <c r="N8" s="14">
        <v>0</v>
      </c>
      <c r="O8" s="12"/>
      <c r="P8" s="13"/>
      <c r="Q8" s="13"/>
      <c r="R8" s="14"/>
      <c r="S8" s="17"/>
    </row>
    <row r="9" spans="1:19" x14ac:dyDescent="0.25">
      <c r="A9" s="96" t="s">
        <v>159</v>
      </c>
      <c r="B9" s="99" t="s">
        <v>59</v>
      </c>
      <c r="C9" s="12">
        <v>4</v>
      </c>
      <c r="D9" s="13">
        <v>4</v>
      </c>
      <c r="E9" s="13">
        <v>0</v>
      </c>
      <c r="F9" s="14">
        <v>0</v>
      </c>
      <c r="G9" s="12">
        <v>6</v>
      </c>
      <c r="H9" s="13">
        <v>2</v>
      </c>
      <c r="I9" s="13">
        <v>1</v>
      </c>
      <c r="J9" s="14">
        <v>2</v>
      </c>
      <c r="K9" s="12">
        <v>5</v>
      </c>
      <c r="L9" s="13">
        <v>1</v>
      </c>
      <c r="M9" s="13">
        <v>0</v>
      </c>
      <c r="N9" s="14">
        <v>1</v>
      </c>
      <c r="O9" s="12">
        <v>6</v>
      </c>
      <c r="P9" s="13">
        <v>4</v>
      </c>
      <c r="Q9" s="13">
        <v>0</v>
      </c>
      <c r="R9" s="14">
        <v>3</v>
      </c>
      <c r="S9" s="17"/>
    </row>
    <row r="10" spans="1:19" x14ac:dyDescent="0.25">
      <c r="A10" s="96" t="s">
        <v>130</v>
      </c>
      <c r="B10" s="99" t="s">
        <v>165</v>
      </c>
      <c r="C10" s="12">
        <v>4</v>
      </c>
      <c r="D10" s="13">
        <v>2</v>
      </c>
      <c r="E10" s="13">
        <v>1</v>
      </c>
      <c r="F10" s="14">
        <v>1</v>
      </c>
      <c r="G10" s="12">
        <v>3</v>
      </c>
      <c r="H10" s="13">
        <v>3</v>
      </c>
      <c r="I10" s="13">
        <v>0</v>
      </c>
      <c r="J10" s="14">
        <v>2</v>
      </c>
      <c r="K10" s="12">
        <v>0</v>
      </c>
      <c r="L10" s="13">
        <v>0</v>
      </c>
      <c r="M10" s="13">
        <v>0</v>
      </c>
      <c r="N10" s="14">
        <v>4</v>
      </c>
      <c r="O10" s="12">
        <v>6</v>
      </c>
      <c r="P10" s="13">
        <v>6</v>
      </c>
      <c r="Q10" s="13">
        <v>0</v>
      </c>
      <c r="R10" s="14">
        <v>4</v>
      </c>
      <c r="S10" s="17"/>
    </row>
    <row r="11" spans="1:19" x14ac:dyDescent="0.25">
      <c r="A11" s="96" t="s">
        <v>134</v>
      </c>
      <c r="B11" s="99" t="s">
        <v>166</v>
      </c>
      <c r="C11" s="12">
        <v>4</v>
      </c>
      <c r="D11" s="13">
        <v>2</v>
      </c>
      <c r="E11" s="13">
        <v>0</v>
      </c>
      <c r="F11" s="14">
        <v>0</v>
      </c>
      <c r="G11" s="12">
        <v>6</v>
      </c>
      <c r="H11" s="13">
        <v>2</v>
      </c>
      <c r="I11" s="13">
        <v>2</v>
      </c>
      <c r="J11" s="14">
        <v>2</v>
      </c>
      <c r="K11" s="12">
        <v>5</v>
      </c>
      <c r="L11" s="13">
        <v>2</v>
      </c>
      <c r="M11" s="13">
        <v>2</v>
      </c>
      <c r="N11" s="14">
        <v>0</v>
      </c>
      <c r="O11" s="12">
        <v>6</v>
      </c>
      <c r="P11" s="13">
        <v>2</v>
      </c>
      <c r="Q11" s="13">
        <v>3</v>
      </c>
      <c r="R11" s="14">
        <v>0</v>
      </c>
      <c r="S11" s="17"/>
    </row>
    <row r="12" spans="1:19" x14ac:dyDescent="0.25">
      <c r="A12" s="96" t="s">
        <v>119</v>
      </c>
      <c r="B12" s="99" t="s">
        <v>161</v>
      </c>
      <c r="C12" s="12"/>
      <c r="D12" s="13"/>
      <c r="E12" s="13"/>
      <c r="F12" s="14"/>
      <c r="G12" s="12">
        <v>3</v>
      </c>
      <c r="H12" s="13">
        <v>3</v>
      </c>
      <c r="I12" s="13">
        <v>0</v>
      </c>
      <c r="J12" s="14">
        <v>0</v>
      </c>
      <c r="K12" s="12"/>
      <c r="L12" s="13"/>
      <c r="M12" s="13"/>
      <c r="N12" s="14"/>
      <c r="O12" s="12"/>
      <c r="P12" s="13"/>
      <c r="Q12" s="13"/>
      <c r="R12" s="14"/>
      <c r="S12" s="17"/>
    </row>
    <row r="13" spans="1:19" x14ac:dyDescent="0.25">
      <c r="A13" s="96"/>
      <c r="B13" s="99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5">
      <c r="A14" s="96"/>
      <c r="B14" s="99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18"/>
      <c r="P17" s="19"/>
      <c r="Q17" s="19"/>
      <c r="R17" s="20"/>
      <c r="S17" s="17"/>
    </row>
    <row r="18" spans="1:24" x14ac:dyDescent="0.25">
      <c r="A18" s="23" t="s">
        <v>9</v>
      </c>
      <c r="B18" s="24" t="s">
        <v>158</v>
      </c>
      <c r="C18" s="25">
        <v>27</v>
      </c>
      <c r="D18" s="26">
        <v>15</v>
      </c>
      <c r="E18" s="26">
        <v>5</v>
      </c>
      <c r="F18" s="27">
        <v>9</v>
      </c>
      <c r="G18" s="25">
        <v>37</v>
      </c>
      <c r="H18" s="26">
        <v>19</v>
      </c>
      <c r="I18" s="26">
        <v>6</v>
      </c>
      <c r="J18" s="27">
        <v>11</v>
      </c>
      <c r="K18" s="25">
        <v>30</v>
      </c>
      <c r="L18" s="26">
        <v>12</v>
      </c>
      <c r="M18" s="26">
        <v>5</v>
      </c>
      <c r="N18" s="27">
        <v>7</v>
      </c>
      <c r="O18" s="25">
        <v>37</v>
      </c>
      <c r="P18" s="26">
        <v>19</v>
      </c>
      <c r="Q18" s="26">
        <v>5</v>
      </c>
      <c r="R18" s="27">
        <v>12</v>
      </c>
      <c r="S18" s="29"/>
    </row>
    <row r="19" spans="1:24" ht="13.8" thickBot="1" x14ac:dyDescent="0.3">
      <c r="A19" s="23"/>
      <c r="B19" s="120"/>
      <c r="C19" s="30"/>
      <c r="D19" s="31"/>
      <c r="E19" s="31"/>
      <c r="F19" s="32"/>
      <c r="G19" s="30"/>
      <c r="H19" s="31"/>
      <c r="I19" s="31"/>
      <c r="J19" s="32"/>
      <c r="K19" s="30"/>
      <c r="L19" s="31"/>
      <c r="M19" s="31"/>
      <c r="N19" s="32"/>
      <c r="O19" s="30"/>
      <c r="P19" s="31"/>
      <c r="Q19" s="31"/>
      <c r="R19" s="33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27</v>
      </c>
      <c r="D20" s="35">
        <f t="shared" si="0"/>
        <v>15</v>
      </c>
      <c r="E20" s="35">
        <f t="shared" si="0"/>
        <v>5</v>
      </c>
      <c r="F20" s="35">
        <f t="shared" si="0"/>
        <v>9</v>
      </c>
      <c r="G20" s="35">
        <f t="shared" si="0"/>
        <v>37</v>
      </c>
      <c r="H20" s="35">
        <f t="shared" si="0"/>
        <v>19</v>
      </c>
      <c r="I20" s="35">
        <f t="shared" si="0"/>
        <v>6</v>
      </c>
      <c r="J20" s="35">
        <f t="shared" si="0"/>
        <v>11</v>
      </c>
      <c r="K20" s="35">
        <f t="shared" si="0"/>
        <v>30</v>
      </c>
      <c r="L20" s="35">
        <f t="shared" si="0"/>
        <v>12</v>
      </c>
      <c r="M20" s="35">
        <f t="shared" si="0"/>
        <v>5</v>
      </c>
      <c r="N20" s="35">
        <f t="shared" si="0"/>
        <v>7</v>
      </c>
      <c r="O20" s="35">
        <f t="shared" si="0"/>
        <v>37</v>
      </c>
      <c r="P20" s="35">
        <f t="shared" si="0"/>
        <v>19</v>
      </c>
      <c r="Q20" s="35">
        <f t="shared" si="0"/>
        <v>5</v>
      </c>
      <c r="R20" s="34">
        <f t="shared" si="0"/>
        <v>12</v>
      </c>
      <c r="S20" s="29"/>
    </row>
    <row r="21" spans="1:24" ht="13.8" thickBot="1" x14ac:dyDescent="0.3">
      <c r="A21" s="23"/>
      <c r="B21" s="34" t="s">
        <v>11</v>
      </c>
      <c r="C21" s="36">
        <f>C20</f>
        <v>27</v>
      </c>
      <c r="D21" s="36">
        <f>D20</f>
        <v>15</v>
      </c>
      <c r="E21" s="36">
        <f>E20</f>
        <v>5</v>
      </c>
      <c r="F21" s="36">
        <f>F20</f>
        <v>9</v>
      </c>
      <c r="G21" s="36">
        <f t="shared" ref="G21:R21" si="1">SUM(C21,G20)</f>
        <v>64</v>
      </c>
      <c r="H21" s="36">
        <f t="shared" si="1"/>
        <v>34</v>
      </c>
      <c r="I21" s="36">
        <f t="shared" si="1"/>
        <v>11</v>
      </c>
      <c r="J21" s="36">
        <f t="shared" si="1"/>
        <v>20</v>
      </c>
      <c r="K21" s="36">
        <f t="shared" si="1"/>
        <v>94</v>
      </c>
      <c r="L21" s="36">
        <f t="shared" si="1"/>
        <v>46</v>
      </c>
      <c r="M21" s="36">
        <f t="shared" si="1"/>
        <v>16</v>
      </c>
      <c r="N21" s="36">
        <f t="shared" si="1"/>
        <v>27</v>
      </c>
      <c r="O21" s="37">
        <f t="shared" si="1"/>
        <v>131</v>
      </c>
      <c r="P21" s="36">
        <f t="shared" si="1"/>
        <v>65</v>
      </c>
      <c r="Q21" s="36">
        <f t="shared" si="1"/>
        <v>21</v>
      </c>
      <c r="R21" s="38">
        <f t="shared" si="1"/>
        <v>39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59" t="s">
        <v>54</v>
      </c>
      <c r="D23" s="160"/>
      <c r="E23" s="161"/>
      <c r="F23" s="4">
        <v>14</v>
      </c>
      <c r="G23" s="159" t="s">
        <v>52</v>
      </c>
      <c r="H23" s="160"/>
      <c r="I23" s="161"/>
      <c r="J23" s="4">
        <v>7</v>
      </c>
      <c r="K23" s="159" t="s">
        <v>249</v>
      </c>
      <c r="L23" s="160"/>
      <c r="M23" s="161"/>
      <c r="N23" s="4">
        <v>18</v>
      </c>
      <c r="O23" s="162"/>
      <c r="P23" s="160"/>
      <c r="Q23" s="161"/>
      <c r="R23" s="5"/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148" t="s">
        <v>4</v>
      </c>
      <c r="H24" s="148" t="s">
        <v>5</v>
      </c>
      <c r="I24" s="148" t="s">
        <v>6</v>
      </c>
      <c r="J24" s="14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16</v>
      </c>
      <c r="B25" s="99" t="str">
        <f t="shared" si="2"/>
        <v>Hugo Sanchez</v>
      </c>
      <c r="C25" s="12"/>
      <c r="D25" s="13"/>
      <c r="E25" s="13"/>
      <c r="F25" s="14"/>
      <c r="G25" s="144">
        <v>1</v>
      </c>
      <c r="H25" s="145">
        <v>0</v>
      </c>
      <c r="I25" s="145">
        <v>0</v>
      </c>
      <c r="J25" s="143">
        <v>0</v>
      </c>
      <c r="K25" s="12"/>
      <c r="L25" s="13"/>
      <c r="M25" s="13"/>
      <c r="N25" s="14"/>
      <c r="O25" s="15"/>
      <c r="P25" s="13"/>
      <c r="Q25" s="13"/>
      <c r="R25" s="16"/>
      <c r="S25" s="17"/>
      <c r="U25" s="47"/>
      <c r="V25" s="48"/>
      <c r="W25" s="47"/>
      <c r="X25" s="45"/>
    </row>
    <row r="26" spans="1:24" x14ac:dyDescent="0.25">
      <c r="A26" s="96" t="str">
        <f t="shared" si="2"/>
        <v>24</v>
      </c>
      <c r="B26" s="99" t="str">
        <f t="shared" si="2"/>
        <v>Zach Arambula</v>
      </c>
      <c r="C26" s="12">
        <v>4</v>
      </c>
      <c r="D26" s="13">
        <v>2</v>
      </c>
      <c r="E26" s="13">
        <v>1</v>
      </c>
      <c r="F26" s="14">
        <v>0</v>
      </c>
      <c r="G26" s="144">
        <v>6</v>
      </c>
      <c r="H26" s="145">
        <v>3</v>
      </c>
      <c r="I26" s="145">
        <v>1</v>
      </c>
      <c r="J26" s="143">
        <v>0</v>
      </c>
      <c r="K26" s="12">
        <v>5</v>
      </c>
      <c r="L26" s="13">
        <v>3</v>
      </c>
      <c r="M26" s="13">
        <v>1</v>
      </c>
      <c r="N26" s="14">
        <v>0</v>
      </c>
      <c r="O26" s="15"/>
      <c r="P26" s="13"/>
      <c r="Q26" s="13"/>
      <c r="R26" s="16"/>
      <c r="S26" s="17"/>
      <c r="U26" s="49"/>
      <c r="V26" s="45"/>
      <c r="W26" s="45"/>
      <c r="X26" s="45"/>
    </row>
    <row r="27" spans="1:24" x14ac:dyDescent="0.25">
      <c r="A27" s="96" t="str">
        <f t="shared" si="2"/>
        <v>9</v>
      </c>
      <c r="B27" s="99" t="str">
        <f t="shared" si="2"/>
        <v>Wayne Sibson</v>
      </c>
      <c r="C27" s="12"/>
      <c r="D27" s="13"/>
      <c r="E27" s="13"/>
      <c r="F27" s="14"/>
      <c r="G27" s="144">
        <v>0</v>
      </c>
      <c r="H27" s="145">
        <v>0</v>
      </c>
      <c r="I27" s="145">
        <v>0</v>
      </c>
      <c r="J27" s="143">
        <v>1</v>
      </c>
      <c r="K27" s="12">
        <v>0</v>
      </c>
      <c r="L27" s="13">
        <v>0</v>
      </c>
      <c r="M27" s="13">
        <v>0</v>
      </c>
      <c r="N27" s="14">
        <v>0</v>
      </c>
      <c r="O27" s="15"/>
      <c r="P27" s="13"/>
      <c r="Q27" s="13"/>
      <c r="R27" s="16"/>
      <c r="S27" s="17"/>
      <c r="U27" s="49"/>
      <c r="V27" s="45"/>
      <c r="W27" s="45"/>
      <c r="X27" s="45"/>
    </row>
    <row r="28" spans="1:24" ht="12.75" customHeight="1" x14ac:dyDescent="0.25">
      <c r="A28" s="96" t="str">
        <f t="shared" si="2"/>
        <v>30</v>
      </c>
      <c r="B28" s="99" t="str">
        <f t="shared" si="2"/>
        <v>Brandon Chesser</v>
      </c>
      <c r="C28" s="12">
        <v>4</v>
      </c>
      <c r="D28" s="13">
        <v>0</v>
      </c>
      <c r="E28" s="13">
        <v>2</v>
      </c>
      <c r="F28" s="14">
        <v>6</v>
      </c>
      <c r="G28" s="144">
        <v>6</v>
      </c>
      <c r="H28" s="145">
        <v>5</v>
      </c>
      <c r="I28" s="145">
        <v>1</v>
      </c>
      <c r="J28" s="143">
        <v>4</v>
      </c>
      <c r="K28" s="12">
        <v>5</v>
      </c>
      <c r="L28" s="13">
        <v>2</v>
      </c>
      <c r="M28" s="13">
        <v>0</v>
      </c>
      <c r="N28" s="14">
        <v>4</v>
      </c>
      <c r="O28" s="15"/>
      <c r="P28" s="13"/>
      <c r="Q28" s="13"/>
      <c r="R28" s="16"/>
      <c r="S28" s="17"/>
      <c r="U28" s="49"/>
      <c r="V28" s="45"/>
      <c r="W28" s="50"/>
      <c r="X28" s="45"/>
    </row>
    <row r="29" spans="1:24" ht="15" x14ac:dyDescent="0.25">
      <c r="A29" s="96" t="str">
        <f t="shared" si="2"/>
        <v>31</v>
      </c>
      <c r="B29" s="99" t="str">
        <f t="shared" si="2"/>
        <v>Craig Cotton</v>
      </c>
      <c r="C29" s="12">
        <v>4</v>
      </c>
      <c r="D29" s="13">
        <v>1</v>
      </c>
      <c r="E29" s="13">
        <v>2</v>
      </c>
      <c r="F29" s="14">
        <v>0</v>
      </c>
      <c r="G29" s="144">
        <v>6</v>
      </c>
      <c r="H29" s="145">
        <v>4</v>
      </c>
      <c r="I29" s="145">
        <v>0</v>
      </c>
      <c r="J29" s="143">
        <v>0</v>
      </c>
      <c r="K29" s="12">
        <v>4</v>
      </c>
      <c r="L29" s="13">
        <v>1</v>
      </c>
      <c r="M29" s="13">
        <v>2</v>
      </c>
      <c r="N29" s="14">
        <v>0</v>
      </c>
      <c r="O29" s="15"/>
      <c r="P29" s="13"/>
      <c r="Q29" s="13"/>
      <c r="R29" s="16"/>
      <c r="S29" s="17"/>
      <c r="U29" s="49"/>
      <c r="V29" s="45"/>
      <c r="W29" s="50"/>
      <c r="X29" s="45"/>
    </row>
    <row r="30" spans="1:24" ht="15" x14ac:dyDescent="0.25">
      <c r="A30" s="96" t="str">
        <f t="shared" si="2"/>
        <v>12</v>
      </c>
      <c r="B30" s="99" t="str">
        <f t="shared" si="2"/>
        <v>Robert Perez</v>
      </c>
      <c r="C30" s="12"/>
      <c r="D30" s="13"/>
      <c r="E30" s="13"/>
      <c r="F30" s="14"/>
      <c r="G30" s="144"/>
      <c r="H30" s="145"/>
      <c r="I30" s="145"/>
      <c r="J30" s="143"/>
      <c r="K30" s="12"/>
      <c r="L30" s="13"/>
      <c r="M30" s="13"/>
      <c r="N30" s="14"/>
      <c r="O30" s="15"/>
      <c r="P30" s="13"/>
      <c r="Q30" s="13"/>
      <c r="R30" s="16"/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40</v>
      </c>
      <c r="B31" s="99" t="str">
        <f t="shared" si="2"/>
        <v>Mariano Reynoso</v>
      </c>
      <c r="C31" s="12">
        <v>4</v>
      </c>
      <c r="D31" s="13">
        <v>2</v>
      </c>
      <c r="E31" s="13">
        <v>1</v>
      </c>
      <c r="F31" s="14">
        <v>0</v>
      </c>
      <c r="G31" s="144">
        <v>6</v>
      </c>
      <c r="H31" s="145">
        <v>0</v>
      </c>
      <c r="I31" s="145">
        <v>1</v>
      </c>
      <c r="J31" s="143">
        <v>2</v>
      </c>
      <c r="K31" s="12">
        <v>5</v>
      </c>
      <c r="L31" s="13">
        <v>2</v>
      </c>
      <c r="M31" s="13">
        <v>2</v>
      </c>
      <c r="N31" s="14">
        <v>4</v>
      </c>
      <c r="O31" s="15"/>
      <c r="P31" s="13"/>
      <c r="Q31" s="13"/>
      <c r="R31" s="16"/>
      <c r="S31" s="17"/>
      <c r="U31" s="49"/>
      <c r="V31" s="45"/>
      <c r="W31" s="50"/>
      <c r="X31" s="45"/>
    </row>
    <row r="32" spans="1:24" ht="15" x14ac:dyDescent="0.25">
      <c r="A32" s="96" t="str">
        <f t="shared" si="2"/>
        <v>21</v>
      </c>
      <c r="B32" s="123" t="str">
        <f t="shared" si="2"/>
        <v>Richie Florez</v>
      </c>
      <c r="C32" s="15">
        <v>3</v>
      </c>
      <c r="D32" s="13">
        <v>0</v>
      </c>
      <c r="E32" s="13">
        <v>0</v>
      </c>
      <c r="F32" s="16">
        <v>2</v>
      </c>
      <c r="G32" s="144">
        <v>6</v>
      </c>
      <c r="H32" s="145">
        <v>3</v>
      </c>
      <c r="I32" s="145">
        <v>2</v>
      </c>
      <c r="J32" s="143">
        <v>2</v>
      </c>
      <c r="K32" s="140">
        <v>4</v>
      </c>
      <c r="L32" s="13">
        <v>0</v>
      </c>
      <c r="M32" s="13">
        <v>1</v>
      </c>
      <c r="N32" s="14">
        <v>0</v>
      </c>
      <c r="O32" s="15"/>
      <c r="P32" s="13"/>
      <c r="Q32" s="13"/>
      <c r="R32" s="16"/>
      <c r="S32" s="17"/>
      <c r="U32" s="49"/>
      <c r="V32" s="45"/>
      <c r="W32" s="50"/>
      <c r="X32" s="45"/>
    </row>
    <row r="33" spans="1:30" ht="15" x14ac:dyDescent="0.25">
      <c r="A33" s="96" t="str">
        <f t="shared" si="2"/>
        <v>33</v>
      </c>
      <c r="B33" s="99" t="str">
        <f t="shared" si="2"/>
        <v>Axel Cox</v>
      </c>
      <c r="C33" s="12">
        <v>4</v>
      </c>
      <c r="D33" s="13">
        <v>1</v>
      </c>
      <c r="E33" s="13">
        <v>1</v>
      </c>
      <c r="F33" s="14">
        <v>5</v>
      </c>
      <c r="G33" s="144">
        <v>6</v>
      </c>
      <c r="H33" s="145">
        <v>4</v>
      </c>
      <c r="I33" s="145">
        <v>1</v>
      </c>
      <c r="J33" s="143">
        <v>1</v>
      </c>
      <c r="K33" s="12">
        <v>4</v>
      </c>
      <c r="L33" s="13">
        <v>3</v>
      </c>
      <c r="M33" s="13">
        <v>1</v>
      </c>
      <c r="N33" s="14">
        <v>5</v>
      </c>
      <c r="O33" s="15"/>
      <c r="P33" s="13"/>
      <c r="Q33" s="13"/>
      <c r="R33" s="16"/>
      <c r="S33" s="17"/>
      <c r="U33" s="49"/>
      <c r="V33" s="45"/>
      <c r="W33" s="50"/>
      <c r="X33" s="45"/>
    </row>
    <row r="34" spans="1:30" ht="15" x14ac:dyDescent="0.25">
      <c r="A34" s="96" t="str">
        <f t="shared" si="2"/>
        <v>3</v>
      </c>
      <c r="B34" s="99" t="str">
        <f t="shared" si="2"/>
        <v>Ernest Cook</v>
      </c>
      <c r="C34" s="12">
        <v>1</v>
      </c>
      <c r="D34" s="13">
        <v>0</v>
      </c>
      <c r="E34" s="13">
        <v>0</v>
      </c>
      <c r="F34" s="14">
        <v>0</v>
      </c>
      <c r="G34" s="144"/>
      <c r="H34" s="145"/>
      <c r="I34" s="145"/>
      <c r="J34" s="143"/>
      <c r="K34" s="12">
        <v>2</v>
      </c>
      <c r="L34" s="13">
        <v>0</v>
      </c>
      <c r="M34" s="13">
        <v>0</v>
      </c>
      <c r="N34" s="14">
        <v>0</v>
      </c>
      <c r="O34" s="15"/>
      <c r="P34" s="13"/>
      <c r="Q34" s="13"/>
      <c r="R34" s="16"/>
      <c r="S34" s="17"/>
      <c r="U34" s="49"/>
      <c r="V34" s="45"/>
      <c r="W34" s="50"/>
      <c r="X34" s="45"/>
    </row>
    <row r="35" spans="1:30" ht="15" x14ac:dyDescent="0.25">
      <c r="A35" s="96">
        <f t="shared" si="2"/>
        <v>0</v>
      </c>
      <c r="B35" s="99">
        <f t="shared" si="2"/>
        <v>0</v>
      </c>
      <c r="C35" s="12"/>
      <c r="D35" s="13"/>
      <c r="E35" s="13"/>
      <c r="F35" s="14"/>
      <c r="G35" s="144"/>
      <c r="H35" s="145"/>
      <c r="I35" s="145"/>
      <c r="J35" s="143"/>
      <c r="K35" s="12"/>
      <c r="L35" s="13"/>
      <c r="M35" s="13"/>
      <c r="N35" s="14"/>
      <c r="O35" s="15"/>
      <c r="P35" s="13"/>
      <c r="Q35" s="13"/>
      <c r="R35" s="16"/>
      <c r="S35" s="17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2"/>
        <v>0</v>
      </c>
      <c r="C36" s="12"/>
      <c r="D36" s="13"/>
      <c r="E36" s="13"/>
      <c r="F36" s="14"/>
      <c r="G36" s="144"/>
      <c r="H36" s="145"/>
      <c r="I36" s="145"/>
      <c r="J36" s="143"/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44"/>
      <c r="H37" s="145"/>
      <c r="I37" s="145"/>
      <c r="J37" s="143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44"/>
      <c r="H38" s="145"/>
      <c r="I38" s="145"/>
      <c r="J38" s="143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49"/>
      <c r="H39" s="150"/>
      <c r="I39" s="150"/>
      <c r="J39" s="151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Kevin Sibson</v>
      </c>
      <c r="C40" s="25">
        <v>24</v>
      </c>
      <c r="D40" s="26">
        <v>6</v>
      </c>
      <c r="E40" s="26">
        <v>7</v>
      </c>
      <c r="F40" s="27">
        <v>13</v>
      </c>
      <c r="G40" s="152">
        <v>37</v>
      </c>
      <c r="H40" s="153">
        <v>19</v>
      </c>
      <c r="I40" s="153">
        <v>6</v>
      </c>
      <c r="J40" s="154">
        <v>10</v>
      </c>
      <c r="K40" s="25">
        <v>29</v>
      </c>
      <c r="L40" s="26">
        <v>11</v>
      </c>
      <c r="M40" s="26">
        <v>7</v>
      </c>
      <c r="N40" s="27">
        <v>13</v>
      </c>
      <c r="O40" s="25"/>
      <c r="P40" s="26"/>
      <c r="Q40" s="26"/>
      <c r="R40" s="28"/>
      <c r="S40" s="29"/>
      <c r="U40" s="45"/>
      <c r="V40" s="45"/>
      <c r="W40" s="45"/>
      <c r="X40" s="45"/>
    </row>
    <row r="41" spans="1:30" ht="13.8" thickBot="1" x14ac:dyDescent="0.3">
      <c r="A41" s="23"/>
      <c r="B41" s="120">
        <f>B19</f>
        <v>0</v>
      </c>
      <c r="C41" s="30"/>
      <c r="D41" s="31"/>
      <c r="E41" s="31"/>
      <c r="F41" s="32"/>
      <c r="G41" s="30"/>
      <c r="H41" s="31"/>
      <c r="I41" s="31"/>
      <c r="J41" s="32"/>
      <c r="K41" s="30"/>
      <c r="L41" s="31"/>
      <c r="M41" s="31"/>
      <c r="N41" s="32"/>
      <c r="O41" s="30"/>
      <c r="P41" s="31"/>
      <c r="Q41" s="31"/>
      <c r="R41" s="33"/>
      <c r="S41" s="29"/>
      <c r="U41" s="45"/>
      <c r="V41" s="112"/>
      <c r="W41" s="112"/>
      <c r="X41" s="112"/>
    </row>
    <row r="42" spans="1:30" ht="13.8" thickBot="1" x14ac:dyDescent="0.3">
      <c r="A42" s="23"/>
      <c r="B42" s="34" t="s">
        <v>10</v>
      </c>
      <c r="C42" s="35">
        <f t="shared" ref="C42:R42" si="3">SUM(C25:C39)</f>
        <v>24</v>
      </c>
      <c r="D42" s="35">
        <f t="shared" si="3"/>
        <v>6</v>
      </c>
      <c r="E42" s="35">
        <f t="shared" si="3"/>
        <v>7</v>
      </c>
      <c r="F42" s="35">
        <f t="shared" si="3"/>
        <v>13</v>
      </c>
      <c r="G42" s="35">
        <f t="shared" si="3"/>
        <v>37</v>
      </c>
      <c r="H42" s="35">
        <f t="shared" si="3"/>
        <v>19</v>
      </c>
      <c r="I42" s="35">
        <f t="shared" si="3"/>
        <v>6</v>
      </c>
      <c r="J42" s="35">
        <f t="shared" si="3"/>
        <v>10</v>
      </c>
      <c r="K42" s="35">
        <f t="shared" si="3"/>
        <v>29</v>
      </c>
      <c r="L42" s="35">
        <f t="shared" si="3"/>
        <v>11</v>
      </c>
      <c r="M42" s="35">
        <f t="shared" si="3"/>
        <v>7</v>
      </c>
      <c r="N42" s="35">
        <f t="shared" si="3"/>
        <v>13</v>
      </c>
      <c r="O42" s="35">
        <f t="shared" si="3"/>
        <v>0</v>
      </c>
      <c r="P42" s="35">
        <f t="shared" si="3"/>
        <v>0</v>
      </c>
      <c r="Q42" s="35">
        <f t="shared" si="3"/>
        <v>0</v>
      </c>
      <c r="R42" s="34">
        <f t="shared" si="3"/>
        <v>0</v>
      </c>
      <c r="S42" s="29"/>
      <c r="U42" s="45"/>
      <c r="V42" s="112"/>
      <c r="W42" s="112"/>
      <c r="X42" s="112"/>
    </row>
    <row r="43" spans="1:30" ht="13.8" thickBot="1" x14ac:dyDescent="0.3">
      <c r="A43" s="23"/>
      <c r="B43" s="34" t="s">
        <v>11</v>
      </c>
      <c r="C43" s="36">
        <f>SUM(O21,C42)</f>
        <v>155</v>
      </c>
      <c r="D43" s="36">
        <f>SUM(P21,D42)</f>
        <v>71</v>
      </c>
      <c r="E43" s="36">
        <f>SUM(Q21,E42)</f>
        <v>28</v>
      </c>
      <c r="F43" s="36">
        <f>SUM(R21,F42)</f>
        <v>52</v>
      </c>
      <c r="G43" s="36">
        <f t="shared" ref="G43:R43" si="4">SUM(C43,G42)</f>
        <v>192</v>
      </c>
      <c r="H43" s="36">
        <f t="shared" si="4"/>
        <v>90</v>
      </c>
      <c r="I43" s="36">
        <f t="shared" si="4"/>
        <v>34</v>
      </c>
      <c r="J43" s="36">
        <f t="shared" si="4"/>
        <v>62</v>
      </c>
      <c r="K43" s="36">
        <f t="shared" si="4"/>
        <v>221</v>
      </c>
      <c r="L43" s="36">
        <f t="shared" si="4"/>
        <v>101</v>
      </c>
      <c r="M43" s="36">
        <f t="shared" si="4"/>
        <v>41</v>
      </c>
      <c r="N43" s="36">
        <f t="shared" si="4"/>
        <v>75</v>
      </c>
      <c r="O43" s="37">
        <f t="shared" si="4"/>
        <v>221</v>
      </c>
      <c r="P43" s="36">
        <f t="shared" si="4"/>
        <v>101</v>
      </c>
      <c r="Q43" s="36">
        <f t="shared" si="4"/>
        <v>41</v>
      </c>
      <c r="R43" s="38">
        <f t="shared" si="4"/>
        <v>75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/>
      <c r="D45" s="160"/>
      <c r="E45" s="161"/>
      <c r="F45" s="55"/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73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16</v>
      </c>
      <c r="B47" s="99" t="str">
        <f t="shared" ref="B47:B61" si="6">B25</f>
        <v>Hugo Sanchez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4</v>
      </c>
      <c r="P47" s="101">
        <f>SUM(D3,H3,L3,P3,D25,H25,L25,P25,D47,H47,L47)</f>
        <v>1</v>
      </c>
      <c r="Q47" s="101">
        <f>SUM(E3,I3,M3,Q3,E25,I25,M25,Q25,E47,I47,M47)</f>
        <v>0</v>
      </c>
      <c r="R47" s="102">
        <f>SUM(F3,J3,N3,R3,F25,J25,N25,R25,F47,J47,N47)</f>
        <v>2</v>
      </c>
      <c r="S47" s="97">
        <f>IF(O47=0,0,AVERAGE(P47/O47))</f>
        <v>0.25</v>
      </c>
      <c r="U47" s="118" t="str">
        <f>A47</f>
        <v>16</v>
      </c>
      <c r="V47" s="99" t="str">
        <f>B3</f>
        <v>Hugo Sanchez</v>
      </c>
      <c r="W47" s="65">
        <f>R47</f>
        <v>2</v>
      </c>
      <c r="X47" s="65">
        <f t="shared" ref="X47:X61" si="7">IF(W47=0,"N/A",W47)</f>
        <v>2</v>
      </c>
      <c r="Y47" s="66">
        <f>S47</f>
        <v>0.25</v>
      </c>
      <c r="Z47" s="66" t="str">
        <f>IF($O47&gt;=summary!Q$2,"yes",CONCATENATE("Not &gt;= ",summary!Q$2))</f>
        <v>Not &gt;= 20</v>
      </c>
      <c r="AA47" s="66">
        <f>IF(AND(summary!Q$1="po/g",AC47&gt;0),W47/AC47,IF(AND(summary!Q$1="po/g",AC47=0),0,W47))</f>
        <v>0.5</v>
      </c>
      <c r="AB47" s="66" t="str">
        <f>IF(AC47&gt;=summary!Q$3,"yes",CONCATENATE("Not &gt;= ",summary!Q$3))</f>
        <v>yes</v>
      </c>
      <c r="AC47" s="65">
        <f t="shared" ref="AC47:AC61" si="8">COUNT($C3,$G3,$K3,$O3,$C25,$G25,$K25,$O25,$C47,$G47,$K47)</f>
        <v>4</v>
      </c>
      <c r="AD47" s="128">
        <f>(S47*O47)/(O47+MAX(summary!$Q$2-O47,0))</f>
        <v>0.05</v>
      </c>
    </row>
    <row r="48" spans="1:30" x14ac:dyDescent="0.25">
      <c r="A48" s="96" t="str">
        <f t="shared" si="5"/>
        <v>24</v>
      </c>
      <c r="B48" s="99" t="str">
        <f t="shared" si="6"/>
        <v>Zach Arambula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103">
        <f t="shared" ref="O48:O61" si="9">SUM(C4,G4,K4,O4,C26,G26,K26,O26,C48,G48,K48)</f>
        <v>38</v>
      </c>
      <c r="P48" s="62">
        <f t="shared" ref="P48:P61" si="10">SUM(D4,H4,L4,P4,D26,H26,L26,P26,D48,H48,L48)</f>
        <v>21</v>
      </c>
      <c r="Q48" s="62">
        <f t="shared" ref="Q48:Q61" si="11">SUM(E4,I4,M4,Q4,E26,I26,M26,Q26,E48,I48,M48)</f>
        <v>5</v>
      </c>
      <c r="R48" s="104">
        <f t="shared" ref="R48:R61" si="12">SUM(F4,J4,N4,R4,F26,J26,N26,R26,F48,J48,N48)</f>
        <v>0</v>
      </c>
      <c r="S48" s="98">
        <f t="shared" ref="S48:S61" si="13">IF(O48=0,0,AVERAGE(P48/O48))</f>
        <v>0.55263157894736847</v>
      </c>
      <c r="U48" s="49" t="str">
        <f t="shared" ref="U48:U61" si="14">A48</f>
        <v>24</v>
      </c>
      <c r="V48" s="99" t="str">
        <f t="shared" ref="V48:V61" si="15">B4</f>
        <v>Zach Arambula</v>
      </c>
      <c r="W48" s="65">
        <f t="shared" ref="W48:W61" si="16">R48</f>
        <v>0</v>
      </c>
      <c r="X48" s="65" t="str">
        <f t="shared" si="7"/>
        <v>N/A</v>
      </c>
      <c r="Y48" s="66">
        <f t="shared" ref="Y48:Y61" si="17">S48</f>
        <v>0.55263157894736847</v>
      </c>
      <c r="Z48" s="66" t="str">
        <f>IF($O48&gt;=summary!Q$2,"yes",CONCATENATE("Not &gt;= ",summary!Q$2))</f>
        <v>yes</v>
      </c>
      <c r="AA48" s="66">
        <f>IF(AND(summary!Q$1="po/g",AC48&gt;0),W48/AC48,IF(AND(summary!Q$1="po/g",AC48=0),0,W48))</f>
        <v>0</v>
      </c>
      <c r="AB48" s="66" t="str">
        <f>IF(AC48&gt;=summary!Q$3,"yes",CONCATENATE("Not &gt;= ",summary!Q$3))</f>
        <v>yes</v>
      </c>
      <c r="AC48" s="65">
        <f t="shared" si="8"/>
        <v>7</v>
      </c>
      <c r="AD48" s="128">
        <f>(S48*O48)/(O48+MAX(summary!$Q$2-O48,0))</f>
        <v>0.55263157894736847</v>
      </c>
    </row>
    <row r="49" spans="1:30" x14ac:dyDescent="0.25">
      <c r="A49" s="96" t="str">
        <f t="shared" si="5"/>
        <v>9</v>
      </c>
      <c r="B49" s="99" t="str">
        <f t="shared" si="6"/>
        <v>Wayne Sibson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9"/>
        <v>3</v>
      </c>
      <c r="P49" s="62">
        <f t="shared" si="10"/>
        <v>1</v>
      </c>
      <c r="Q49" s="62">
        <f t="shared" si="11"/>
        <v>1</v>
      </c>
      <c r="R49" s="104">
        <f t="shared" si="12"/>
        <v>4</v>
      </c>
      <c r="S49" s="98">
        <f t="shared" si="13"/>
        <v>0.33333333333333331</v>
      </c>
      <c r="U49" s="49" t="str">
        <f t="shared" si="14"/>
        <v>9</v>
      </c>
      <c r="V49" s="99" t="str">
        <f t="shared" si="15"/>
        <v>Wayne Sibson</v>
      </c>
      <c r="W49" s="65">
        <f t="shared" si="16"/>
        <v>4</v>
      </c>
      <c r="X49" s="65">
        <f t="shared" si="7"/>
        <v>4</v>
      </c>
      <c r="Y49" s="66">
        <f t="shared" si="17"/>
        <v>0.33333333333333331</v>
      </c>
      <c r="Z49" s="66" t="str">
        <f>IF($O49&gt;=summary!Q$2,"yes",CONCATENATE("Not &gt;= ",summary!Q$2))</f>
        <v>Not &gt;= 20</v>
      </c>
      <c r="AA49" s="66">
        <f>IF(AND(summary!Q$1="po/g",AC49&gt;0),W49/AC49,IF(AND(summary!Q$1="po/g",AC49=0),0,W49))</f>
        <v>0.66666666666666663</v>
      </c>
      <c r="AB49" s="66" t="str">
        <f>IF(AC49&gt;=summary!Q$3,"yes",CONCATENATE("Not &gt;= ",summary!Q$3))</f>
        <v>yes</v>
      </c>
      <c r="AC49" s="65">
        <f t="shared" si="8"/>
        <v>6</v>
      </c>
      <c r="AD49" s="128">
        <f>(S49*O49)/(O49+MAX(summary!$Q$2-O49,0))</f>
        <v>0.05</v>
      </c>
    </row>
    <row r="50" spans="1:30" x14ac:dyDescent="0.25">
      <c r="A50" s="96" t="str">
        <f t="shared" si="5"/>
        <v>30</v>
      </c>
      <c r="B50" s="99" t="str">
        <f t="shared" si="6"/>
        <v>Brandon Chesser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103">
        <f t="shared" si="9"/>
        <v>37</v>
      </c>
      <c r="P50" s="62">
        <f t="shared" si="10"/>
        <v>16</v>
      </c>
      <c r="Q50" s="62">
        <f t="shared" si="11"/>
        <v>6</v>
      </c>
      <c r="R50" s="104">
        <f t="shared" si="12"/>
        <v>28</v>
      </c>
      <c r="S50" s="98">
        <f t="shared" si="13"/>
        <v>0.43243243243243246</v>
      </c>
      <c r="U50" s="49" t="str">
        <f t="shared" si="14"/>
        <v>30</v>
      </c>
      <c r="V50" s="99" t="str">
        <f t="shared" si="15"/>
        <v>Brandon Chesser</v>
      </c>
      <c r="W50" s="65">
        <f t="shared" si="16"/>
        <v>28</v>
      </c>
      <c r="X50" s="65">
        <f t="shared" si="7"/>
        <v>28</v>
      </c>
      <c r="Y50" s="66">
        <f t="shared" si="17"/>
        <v>0.43243243243243246</v>
      </c>
      <c r="Z50" s="66" t="str">
        <f>IF($O50&gt;=summary!Q$2,"yes",CONCATENATE("Not &gt;= ",summary!Q$2))</f>
        <v>yes</v>
      </c>
      <c r="AA50" s="66">
        <f>IF(AND(summary!Q$1="po/g",AC50&gt;0),W50/AC50,IF(AND(summary!Q$1="po/g",AC50=0),0,W50))</f>
        <v>4</v>
      </c>
      <c r="AB50" s="66" t="str">
        <f>IF(AC50&gt;=summary!Q$3,"yes",CONCATENATE("Not &gt;= ",summary!Q$3))</f>
        <v>yes</v>
      </c>
      <c r="AC50" s="65">
        <f t="shared" si="8"/>
        <v>7</v>
      </c>
      <c r="AD50" s="128">
        <f>(S50*O50)/(O50+MAX(summary!$Q$2-O50,0))</f>
        <v>0.43243243243243246</v>
      </c>
    </row>
    <row r="51" spans="1:30" x14ac:dyDescent="0.25">
      <c r="A51" s="96" t="str">
        <f t="shared" si="5"/>
        <v>31</v>
      </c>
      <c r="B51" s="99" t="str">
        <f t="shared" si="6"/>
        <v>Craig Cotton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9"/>
        <v>33</v>
      </c>
      <c r="P51" s="62">
        <f t="shared" si="10"/>
        <v>13</v>
      </c>
      <c r="Q51" s="62">
        <f t="shared" si="11"/>
        <v>10</v>
      </c>
      <c r="R51" s="104">
        <f t="shared" si="12"/>
        <v>1</v>
      </c>
      <c r="S51" s="98">
        <f t="shared" si="13"/>
        <v>0.39393939393939392</v>
      </c>
      <c r="U51" s="49" t="str">
        <f t="shared" si="14"/>
        <v>31</v>
      </c>
      <c r="V51" s="99" t="str">
        <f t="shared" si="15"/>
        <v>Craig Cotton</v>
      </c>
      <c r="W51" s="65">
        <f t="shared" si="16"/>
        <v>1</v>
      </c>
      <c r="X51" s="65">
        <f t="shared" si="7"/>
        <v>1</v>
      </c>
      <c r="Y51" s="66">
        <f t="shared" si="17"/>
        <v>0.39393939393939392</v>
      </c>
      <c r="Z51" s="66" t="str">
        <f>IF($O51&gt;=summary!Q$2,"yes",CONCATENATE("Not &gt;= ",summary!Q$2))</f>
        <v>yes</v>
      </c>
      <c r="AA51" s="66">
        <f>IF(AND(summary!Q$1="po/g",AC51&gt;0),W51/AC51,IF(AND(summary!Q$1="po/g",AC51=0),0,W51))</f>
        <v>0.14285714285714285</v>
      </c>
      <c r="AB51" s="66" t="str">
        <f>IF(AC51&gt;=summary!Q$3,"yes",CONCATENATE("Not &gt;= ",summary!Q$3))</f>
        <v>yes</v>
      </c>
      <c r="AC51" s="65">
        <f t="shared" si="8"/>
        <v>7</v>
      </c>
      <c r="AD51" s="128">
        <f>(S51*O51)/(O51+MAX(summary!$Q$2-O51,0))</f>
        <v>0.39393939393939392</v>
      </c>
    </row>
    <row r="52" spans="1:30" x14ac:dyDescent="0.25">
      <c r="A52" s="96" t="str">
        <f t="shared" si="5"/>
        <v>12</v>
      </c>
      <c r="B52" s="99" t="str">
        <f t="shared" si="6"/>
        <v>Robert Perez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9"/>
        <v>3</v>
      </c>
      <c r="P52" s="62">
        <f t="shared" si="10"/>
        <v>1</v>
      </c>
      <c r="Q52" s="62">
        <f t="shared" si="11"/>
        <v>0</v>
      </c>
      <c r="R52" s="104">
        <f t="shared" si="12"/>
        <v>0</v>
      </c>
      <c r="S52" s="98">
        <f t="shared" si="13"/>
        <v>0.33333333333333331</v>
      </c>
      <c r="U52" s="49" t="str">
        <f t="shared" si="14"/>
        <v>12</v>
      </c>
      <c r="V52" s="99" t="str">
        <f t="shared" si="15"/>
        <v>Robert Perez</v>
      </c>
      <c r="W52" s="65">
        <f t="shared" si="16"/>
        <v>0</v>
      </c>
      <c r="X52" s="65" t="str">
        <f t="shared" si="7"/>
        <v>N/A</v>
      </c>
      <c r="Y52" s="66">
        <f t="shared" si="17"/>
        <v>0.33333333333333331</v>
      </c>
      <c r="Z52" s="66" t="str">
        <f>IF($O52&gt;=summary!Q$2,"yes",CONCATENATE("Not &gt;= ",summary!Q$2))</f>
        <v>Not &gt;= 20</v>
      </c>
      <c r="AA52" s="66">
        <f>IF(AND(summary!Q$1="po/g",AC52&gt;0),W52/AC52,IF(AND(summary!Q$1="po/g",AC52=0),0,W52))</f>
        <v>0</v>
      </c>
      <c r="AB52" s="66" t="str">
        <f>IF(AC52&gt;=summary!Q$3,"yes",CONCATENATE("Not &gt;= ",summary!Q$3))</f>
        <v>Not &gt;= 4</v>
      </c>
      <c r="AC52" s="65">
        <f t="shared" si="8"/>
        <v>2</v>
      </c>
      <c r="AD52" s="128">
        <f>(S52*O52)/(O52+MAX(summary!$Q$2-O52,0))</f>
        <v>0.05</v>
      </c>
    </row>
    <row r="53" spans="1:30" x14ac:dyDescent="0.25">
      <c r="A53" s="96" t="str">
        <f t="shared" si="5"/>
        <v>40</v>
      </c>
      <c r="B53" s="99" t="str">
        <f t="shared" si="6"/>
        <v>Mariano Reynoso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103">
        <f t="shared" si="9"/>
        <v>36</v>
      </c>
      <c r="P53" s="62">
        <f t="shared" si="10"/>
        <v>15</v>
      </c>
      <c r="Q53" s="62">
        <f t="shared" si="11"/>
        <v>5</v>
      </c>
      <c r="R53" s="104">
        <f t="shared" si="12"/>
        <v>12</v>
      </c>
      <c r="S53" s="98">
        <f t="shared" si="13"/>
        <v>0.41666666666666669</v>
      </c>
      <c r="U53" s="49" t="str">
        <f t="shared" si="14"/>
        <v>40</v>
      </c>
      <c r="V53" s="99" t="str">
        <f t="shared" si="15"/>
        <v>Mariano Reynoso</v>
      </c>
      <c r="W53" s="65">
        <f t="shared" si="16"/>
        <v>12</v>
      </c>
      <c r="X53" s="65">
        <f t="shared" si="7"/>
        <v>12</v>
      </c>
      <c r="Y53" s="66">
        <f t="shared" si="17"/>
        <v>0.41666666666666669</v>
      </c>
      <c r="Z53" s="66" t="str">
        <f>IF($O53&gt;=summary!Q$2,"yes",CONCATENATE("Not &gt;= ",summary!Q$2))</f>
        <v>yes</v>
      </c>
      <c r="AA53" s="66">
        <f>IF(AND(summary!Q$1="po/g",AC53&gt;0),W53/AC53,IF(AND(summary!Q$1="po/g",AC53=0),0,W53))</f>
        <v>1.7142857142857142</v>
      </c>
      <c r="AB53" s="66" t="str">
        <f>IF(AC53&gt;=summary!Q$3,"yes",CONCATENATE("Not &gt;= ",summary!Q$3))</f>
        <v>yes</v>
      </c>
      <c r="AC53" s="65">
        <f t="shared" si="8"/>
        <v>7</v>
      </c>
      <c r="AD53" s="128">
        <f>(S53*O53)/(O53+MAX(summary!$Q$2-O53,0))</f>
        <v>0.41666666666666669</v>
      </c>
    </row>
    <row r="54" spans="1:30" x14ac:dyDescent="0.25">
      <c r="A54" s="96" t="str">
        <f t="shared" si="5"/>
        <v>21</v>
      </c>
      <c r="B54" s="99" t="str">
        <f t="shared" si="6"/>
        <v>Richie Florez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103">
        <f t="shared" si="9"/>
        <v>26</v>
      </c>
      <c r="P54" s="62">
        <f t="shared" si="10"/>
        <v>14</v>
      </c>
      <c r="Q54" s="62">
        <f t="shared" si="11"/>
        <v>4</v>
      </c>
      <c r="R54" s="104">
        <f t="shared" si="12"/>
        <v>15</v>
      </c>
      <c r="S54" s="98">
        <f t="shared" si="13"/>
        <v>0.53846153846153844</v>
      </c>
      <c r="U54" s="49" t="str">
        <f t="shared" si="14"/>
        <v>21</v>
      </c>
      <c r="V54" s="99" t="str">
        <f t="shared" si="15"/>
        <v>Richie Florez</v>
      </c>
      <c r="W54" s="65">
        <f t="shared" si="16"/>
        <v>15</v>
      </c>
      <c r="X54" s="65">
        <f t="shared" si="7"/>
        <v>15</v>
      </c>
      <c r="Y54" s="66">
        <f t="shared" si="17"/>
        <v>0.53846153846153844</v>
      </c>
      <c r="Z54" s="66" t="str">
        <f>IF($O54&gt;=summary!Q$2,"yes",CONCATENATE("Not &gt;= ",summary!Q$2))</f>
        <v>yes</v>
      </c>
      <c r="AA54" s="66">
        <f>IF(AND(summary!Q$1="po/g",AC54&gt;0),W54/AC54,IF(AND(summary!Q$1="po/g",AC54=0),0,W54))</f>
        <v>2.1428571428571428</v>
      </c>
      <c r="AB54" s="66" t="str">
        <f>IF(AC54&gt;=summary!Q$3,"yes",CONCATENATE("Not &gt;= ",summary!Q$3))</f>
        <v>yes</v>
      </c>
      <c r="AC54" s="65">
        <f t="shared" si="8"/>
        <v>7</v>
      </c>
      <c r="AD54" s="128">
        <f>(S54*O54)/(O54+MAX(summary!$Q$2-O54,0))</f>
        <v>0.53846153846153844</v>
      </c>
    </row>
    <row r="55" spans="1:30" x14ac:dyDescent="0.25">
      <c r="A55" s="96" t="str">
        <f t="shared" si="5"/>
        <v>33</v>
      </c>
      <c r="B55" s="99" t="str">
        <f t="shared" si="6"/>
        <v>Axel Cox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9"/>
        <v>35</v>
      </c>
      <c r="P55" s="62">
        <f t="shared" si="10"/>
        <v>16</v>
      </c>
      <c r="Q55" s="62">
        <f t="shared" si="11"/>
        <v>10</v>
      </c>
      <c r="R55" s="104">
        <f t="shared" si="12"/>
        <v>13</v>
      </c>
      <c r="S55" s="98">
        <f t="shared" si="13"/>
        <v>0.45714285714285713</v>
      </c>
      <c r="U55" s="49" t="str">
        <f t="shared" si="14"/>
        <v>33</v>
      </c>
      <c r="V55" s="99" t="str">
        <f t="shared" si="15"/>
        <v>Axel Cox</v>
      </c>
      <c r="W55" s="65">
        <f t="shared" si="16"/>
        <v>13</v>
      </c>
      <c r="X55" s="65">
        <f t="shared" si="7"/>
        <v>13</v>
      </c>
      <c r="Y55" s="66">
        <f t="shared" si="17"/>
        <v>0.45714285714285713</v>
      </c>
      <c r="Z55" s="66" t="str">
        <f>IF($O55&gt;=summary!Q$2,"yes",CONCATENATE("Not &gt;= ",summary!Q$2))</f>
        <v>yes</v>
      </c>
      <c r="AA55" s="66">
        <f>IF(AND(summary!Q$1="po/g",AC55&gt;0),W55/AC55,IF(AND(summary!Q$1="po/g",AC55=0),0,W55))</f>
        <v>1.8571428571428572</v>
      </c>
      <c r="AB55" s="66" t="str">
        <f>IF(AC55&gt;=summary!Q$3,"yes",CONCATENATE("Not &gt;= ",summary!Q$3))</f>
        <v>yes</v>
      </c>
      <c r="AC55" s="65">
        <f t="shared" si="8"/>
        <v>7</v>
      </c>
      <c r="AD55" s="128">
        <f>(S55*O55)/(O55+MAX(summary!$Q$2-O55,0))</f>
        <v>0.45714285714285713</v>
      </c>
    </row>
    <row r="56" spans="1:30" x14ac:dyDescent="0.25">
      <c r="A56" s="96" t="str">
        <f t="shared" si="5"/>
        <v>3</v>
      </c>
      <c r="B56" s="99" t="str">
        <f t="shared" si="6"/>
        <v>Ernest Cook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9"/>
        <v>6</v>
      </c>
      <c r="P56" s="62">
        <f t="shared" si="10"/>
        <v>3</v>
      </c>
      <c r="Q56" s="62">
        <f t="shared" si="11"/>
        <v>0</v>
      </c>
      <c r="R56" s="104">
        <f t="shared" si="12"/>
        <v>0</v>
      </c>
      <c r="S56" s="98">
        <f t="shared" si="13"/>
        <v>0.5</v>
      </c>
      <c r="U56" s="49" t="str">
        <f t="shared" si="14"/>
        <v>3</v>
      </c>
      <c r="V56" s="99" t="str">
        <f t="shared" si="15"/>
        <v>Ernest Cook</v>
      </c>
      <c r="W56" s="65">
        <f t="shared" si="16"/>
        <v>0</v>
      </c>
      <c r="X56" s="65" t="str">
        <f t="shared" si="7"/>
        <v>N/A</v>
      </c>
      <c r="Y56" s="66">
        <f t="shared" si="17"/>
        <v>0.5</v>
      </c>
      <c r="Z56" s="66" t="str">
        <f>IF($O56&gt;=summary!Q$2,"yes",CONCATENATE("Not &gt;= ",summary!Q$2))</f>
        <v>Not &gt;= 20</v>
      </c>
      <c r="AA56" s="66">
        <f>IF(AND(summary!Q$1="po/g",AC56&gt;0),W56/AC56,IF(AND(summary!Q$1="po/g",AC56=0),0,W56))</f>
        <v>0</v>
      </c>
      <c r="AB56" s="66" t="str">
        <f>IF(AC56&gt;=summary!Q$3,"yes",CONCATENATE("Not &gt;= ",summary!Q$3))</f>
        <v>Not &gt;= 4</v>
      </c>
      <c r="AC56" s="65">
        <f t="shared" si="8"/>
        <v>3</v>
      </c>
      <c r="AD56" s="128">
        <f>(S56*O56)/(O56+MAX(summary!$Q$2-O56,0))</f>
        <v>0.15</v>
      </c>
    </row>
    <row r="57" spans="1:30" x14ac:dyDescent="0.25">
      <c r="A57" s="96">
        <f t="shared" si="5"/>
        <v>0</v>
      </c>
      <c r="B57" s="99">
        <f t="shared" si="6"/>
        <v>0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9"/>
        <v>0</v>
      </c>
      <c r="P57" s="62">
        <f t="shared" si="10"/>
        <v>0</v>
      </c>
      <c r="Q57" s="62">
        <f t="shared" si="11"/>
        <v>0</v>
      </c>
      <c r="R57" s="104">
        <f t="shared" si="12"/>
        <v>0</v>
      </c>
      <c r="S57" s="98">
        <f t="shared" si="13"/>
        <v>0</v>
      </c>
      <c r="U57" s="49">
        <f t="shared" si="14"/>
        <v>0</v>
      </c>
      <c r="V57" s="99">
        <f t="shared" si="15"/>
        <v>0</v>
      </c>
      <c r="W57" s="65">
        <f t="shared" si="16"/>
        <v>0</v>
      </c>
      <c r="X57" s="65" t="str">
        <f t="shared" si="7"/>
        <v>N/A</v>
      </c>
      <c r="Y57" s="66">
        <f t="shared" si="17"/>
        <v>0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Not &gt;= 4</v>
      </c>
      <c r="AC57" s="65">
        <f t="shared" si="8"/>
        <v>0</v>
      </c>
      <c r="AD57" s="128">
        <f>(S57*O57)/(O57+MAX(summary!$Q$2-O57,0))</f>
        <v>0</v>
      </c>
    </row>
    <row r="58" spans="1:30" x14ac:dyDescent="0.25">
      <c r="A58" s="96">
        <f t="shared" si="5"/>
        <v>0</v>
      </c>
      <c r="B58" s="99">
        <f t="shared" si="6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9"/>
        <v>0</v>
      </c>
      <c r="P58" s="106">
        <f t="shared" si="10"/>
        <v>0</v>
      </c>
      <c r="Q58" s="106">
        <f t="shared" si="11"/>
        <v>0</v>
      </c>
      <c r="R58" s="107">
        <f t="shared" si="12"/>
        <v>0</v>
      </c>
      <c r="S58" s="98">
        <f t="shared" si="13"/>
        <v>0</v>
      </c>
      <c r="U58" s="49">
        <f t="shared" si="14"/>
        <v>0</v>
      </c>
      <c r="V58" s="99">
        <f t="shared" si="15"/>
        <v>0</v>
      </c>
      <c r="W58" s="65">
        <f t="shared" si="16"/>
        <v>0</v>
      </c>
      <c r="X58" s="65" t="str">
        <f t="shared" si="7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8"/>
        <v>0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9"/>
        <v>0</v>
      </c>
      <c r="P59" s="62">
        <f t="shared" si="10"/>
        <v>0</v>
      </c>
      <c r="Q59" s="62">
        <f t="shared" si="11"/>
        <v>0</v>
      </c>
      <c r="R59" s="104">
        <f t="shared" si="12"/>
        <v>0</v>
      </c>
      <c r="S59" s="98">
        <f t="shared" si="13"/>
        <v>0</v>
      </c>
      <c r="U59" s="49">
        <f t="shared" si="14"/>
        <v>0</v>
      </c>
      <c r="V59" s="99">
        <f t="shared" si="15"/>
        <v>0</v>
      </c>
      <c r="W59" s="65">
        <f t="shared" si="16"/>
        <v>0</v>
      </c>
      <c r="X59" s="65" t="str">
        <f t="shared" si="7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8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9"/>
        <v>0</v>
      </c>
      <c r="P60" s="62">
        <f t="shared" si="10"/>
        <v>0</v>
      </c>
      <c r="Q60" s="62">
        <f t="shared" si="11"/>
        <v>0</v>
      </c>
      <c r="R60" s="104">
        <f t="shared" si="12"/>
        <v>0</v>
      </c>
      <c r="S60" s="98">
        <f t="shared" si="13"/>
        <v>0</v>
      </c>
      <c r="U60" s="49">
        <f t="shared" si="14"/>
        <v>0</v>
      </c>
      <c r="V60" s="99">
        <f t="shared" si="15"/>
        <v>0</v>
      </c>
      <c r="W60" s="65">
        <f t="shared" si="16"/>
        <v>0</v>
      </c>
      <c r="X60" s="65" t="str">
        <f t="shared" si="7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8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9"/>
        <v>0</v>
      </c>
      <c r="P61" s="62">
        <f t="shared" si="10"/>
        <v>0</v>
      </c>
      <c r="Q61" s="62">
        <f t="shared" si="11"/>
        <v>0</v>
      </c>
      <c r="R61" s="104">
        <f t="shared" si="12"/>
        <v>0</v>
      </c>
      <c r="S61" s="98">
        <f t="shared" si="13"/>
        <v>0</v>
      </c>
      <c r="U61" s="45" t="str">
        <f t="shared" si="14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7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8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Kevin Sibson</v>
      </c>
      <c r="C63" s="71"/>
      <c r="D63" s="72"/>
      <c r="E63" s="72"/>
      <c r="F63" s="73"/>
      <c r="G63" s="71"/>
      <c r="H63" s="72"/>
      <c r="I63" s="72"/>
      <c r="J63" s="73"/>
      <c r="K63" s="71"/>
      <c r="L63" s="72"/>
      <c r="M63" s="72"/>
      <c r="N63" s="73"/>
      <c r="O63" s="25">
        <f>SUM(C18,G18,K18,O18,C40,G40,K40,O40,C63,G63,K63)</f>
        <v>221</v>
      </c>
      <c r="P63" s="25">
        <f>SUM(D18,H18,L18,P18,D40,H40,L40,P40,D63,H63,L63)</f>
        <v>101</v>
      </c>
      <c r="Q63" s="25">
        <f>SUM(E18,I18,M18,Q18,E40,I40,M40,Q40,E63,I63,M63)</f>
        <v>41</v>
      </c>
      <c r="R63" s="27"/>
      <c r="S63" s="74">
        <f>SUM(Q63/O63)</f>
        <v>0.18552036199095023</v>
      </c>
      <c r="V63" s="62" t="s">
        <v>23</v>
      </c>
      <c r="W63" s="65">
        <f>SUM(W47:W61)</f>
        <v>75</v>
      </c>
      <c r="X63" s="65">
        <f>SUM(X47:X61)</f>
        <v>75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>
        <f>B41</f>
        <v>0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>SUM(C19,G19,K19,O19,C41,G41,K41,O41,C64,G64,K64)</f>
        <v>0</v>
      </c>
      <c r="P64" s="26"/>
      <c r="Q64" s="25">
        <f>SUM(E19,I19,M19,Q19,E41,I41,M41,Q41,E64,I64,M64)</f>
        <v>0</v>
      </c>
      <c r="R64" s="27"/>
      <c r="S64" s="74" t="e">
        <f>SUM(Q64/O64)</f>
        <v>#DIV/0!</v>
      </c>
      <c r="V64" s="75" t="s">
        <v>24</v>
      </c>
      <c r="W64" s="69"/>
      <c r="X64" s="69"/>
      <c r="Y64" s="76">
        <f>MAX(Y47:Y61)</f>
        <v>0.55263157894736847</v>
      </c>
      <c r="Z64" s="76"/>
      <c r="AA64" s="76">
        <f>MAX(AA47:AA61)</f>
        <v>4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8">SUM(C47:C61)</f>
        <v>0</v>
      </c>
      <c r="D65" s="35">
        <f t="shared" si="18"/>
        <v>0</v>
      </c>
      <c r="E65" s="35">
        <f t="shared" si="18"/>
        <v>0</v>
      </c>
      <c r="F65" s="35">
        <f t="shared" si="18"/>
        <v>0</v>
      </c>
      <c r="G65" s="35">
        <f t="shared" si="18"/>
        <v>0</v>
      </c>
      <c r="H65" s="35">
        <f t="shared" si="18"/>
        <v>0</v>
      </c>
      <c r="I65" s="35">
        <f t="shared" si="18"/>
        <v>0</v>
      </c>
      <c r="J65" s="35">
        <f t="shared" si="18"/>
        <v>0</v>
      </c>
      <c r="K65" s="35">
        <f t="shared" si="18"/>
        <v>0</v>
      </c>
      <c r="L65" s="35">
        <f t="shared" si="18"/>
        <v>0</v>
      </c>
      <c r="M65" s="35">
        <f t="shared" si="18"/>
        <v>0</v>
      </c>
      <c r="N65" s="35">
        <f t="shared" si="18"/>
        <v>0</v>
      </c>
      <c r="O65" s="67">
        <f t="shared" si="18"/>
        <v>221</v>
      </c>
      <c r="P65" s="81">
        <f>SUM(P46:P61)</f>
        <v>101</v>
      </c>
      <c r="Q65" s="81">
        <f>SUM(Q46:Q61)</f>
        <v>41</v>
      </c>
      <c r="R65" s="81">
        <f>SUM(R46:R61)</f>
        <v>75</v>
      </c>
      <c r="S65" s="82">
        <f>AVERAGE(P65/O65)</f>
        <v>0.45701357466063347</v>
      </c>
      <c r="V65" s="146"/>
      <c r="W65" s="146"/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221</v>
      </c>
      <c r="D66" s="35">
        <f>SUM(P43,D65)</f>
        <v>101</v>
      </c>
      <c r="E66" s="35">
        <f>SUM(Q43,E65)</f>
        <v>41</v>
      </c>
      <c r="F66" s="35">
        <f>SUM(R43,F65)</f>
        <v>75</v>
      </c>
      <c r="G66" s="35">
        <f t="shared" ref="G66:M66" si="19">SUM(C66,G65)</f>
        <v>221</v>
      </c>
      <c r="H66" s="35">
        <f t="shared" si="19"/>
        <v>101</v>
      </c>
      <c r="I66" s="35">
        <f t="shared" si="19"/>
        <v>41</v>
      </c>
      <c r="J66" s="35">
        <f t="shared" si="19"/>
        <v>75</v>
      </c>
      <c r="K66" s="35">
        <f t="shared" si="19"/>
        <v>221</v>
      </c>
      <c r="L66" s="35">
        <f t="shared" si="19"/>
        <v>101</v>
      </c>
      <c r="M66" s="35">
        <f t="shared" si="19"/>
        <v>41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0.43888888888888888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1.3972602739726028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7</v>
      </c>
      <c r="E69" s="86" t="s">
        <v>32</v>
      </c>
      <c r="V69" s="90" t="s">
        <v>29</v>
      </c>
      <c r="W69" s="68" t="str">
        <f>B63</f>
        <v>Kevin Sibson</v>
      </c>
      <c r="X69" s="92">
        <f>1-Q63/O63</f>
        <v>0.81447963800904977</v>
      </c>
      <c r="Y69" s="69" t="str">
        <f>IF(O63&gt;=summary!Q$4,"yes",CONCATENATE("Not &gt;= ",summary!Q$4))</f>
        <v>yes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>
        <f>B64</f>
        <v>0</v>
      </c>
      <c r="X70" s="95" t="e">
        <f>1-Q64/O64</f>
        <v>#DIV/0!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V67:X67"/>
    <mergeCell ref="C45:E45"/>
    <mergeCell ref="G45:I45"/>
    <mergeCell ref="K45:M45"/>
    <mergeCell ref="O1:Q1"/>
    <mergeCell ref="C1:E1"/>
    <mergeCell ref="G1:I1"/>
    <mergeCell ref="K1:M1"/>
    <mergeCell ref="K23:M23"/>
    <mergeCell ref="C23:E23"/>
    <mergeCell ref="G23:I23"/>
    <mergeCell ref="O23:Q23"/>
  </mergeCells>
  <phoneticPr fontId="0" type="noConversion"/>
  <conditionalFormatting sqref="Y47:Z62">
    <cfRule type="cellIs" dxfId="29" priority="1" stopIfTrue="1" operator="equal">
      <formula>$Y$64</formula>
    </cfRule>
  </conditionalFormatting>
  <conditionalFormatting sqref="AA47:AB62">
    <cfRule type="cellIs" dxfId="28" priority="2" stopIfTrue="1" operator="equal">
      <formula>$AA$64</formula>
    </cfRule>
  </conditionalFormatting>
  <pageMargins left="0.75" right="0.75" top="0.37" bottom="0.38" header="0.25" footer="0.5"/>
  <pageSetup scale="75" orientation="landscape" horizontalDpi="360" verticalDpi="36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49AF2-4FDD-4322-8CC6-E11FE555F75D}">
  <sheetPr codeName="Sheet16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9" t="s">
        <v>242</v>
      </c>
      <c r="D1" s="160"/>
      <c r="E1" s="161"/>
      <c r="F1" s="4">
        <v>6</v>
      </c>
      <c r="G1" s="159" t="s">
        <v>266</v>
      </c>
      <c r="H1" s="160"/>
      <c r="I1" s="161"/>
      <c r="J1" s="4">
        <v>6</v>
      </c>
      <c r="K1" s="159" t="s">
        <v>52</v>
      </c>
      <c r="L1" s="160"/>
      <c r="M1" s="161"/>
      <c r="N1" s="4">
        <v>11</v>
      </c>
      <c r="O1" s="162" t="s">
        <v>263</v>
      </c>
      <c r="P1" s="160"/>
      <c r="Q1" s="161"/>
      <c r="R1" s="5">
        <v>10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96" t="s">
        <v>145</v>
      </c>
      <c r="B3" s="99" t="s">
        <v>126</v>
      </c>
      <c r="C3" s="140">
        <v>4</v>
      </c>
      <c r="D3" s="141">
        <v>3</v>
      </c>
      <c r="E3" s="141">
        <v>0</v>
      </c>
      <c r="F3" s="142">
        <v>3</v>
      </c>
      <c r="G3" s="140">
        <v>4</v>
      </c>
      <c r="H3" s="141">
        <v>3</v>
      </c>
      <c r="I3" s="141">
        <v>1</v>
      </c>
      <c r="J3" s="142">
        <v>0</v>
      </c>
      <c r="K3" s="140">
        <v>7</v>
      </c>
      <c r="L3" s="141">
        <v>4</v>
      </c>
      <c r="M3" s="141">
        <v>0</v>
      </c>
      <c r="N3" s="142">
        <v>0</v>
      </c>
      <c r="O3" s="12">
        <v>5</v>
      </c>
      <c r="P3" s="13">
        <v>4</v>
      </c>
      <c r="Q3" s="13">
        <v>1</v>
      </c>
      <c r="R3" s="14">
        <v>2</v>
      </c>
      <c r="S3" s="17"/>
    </row>
    <row r="4" spans="1:19" x14ac:dyDescent="0.25">
      <c r="A4" s="96" t="s">
        <v>151</v>
      </c>
      <c r="B4" s="99" t="s">
        <v>92</v>
      </c>
      <c r="C4" s="140">
        <v>4</v>
      </c>
      <c r="D4" s="141">
        <v>3</v>
      </c>
      <c r="E4" s="141">
        <v>0</v>
      </c>
      <c r="F4" s="142">
        <v>0</v>
      </c>
      <c r="G4" s="140">
        <v>4</v>
      </c>
      <c r="H4" s="141">
        <v>3</v>
      </c>
      <c r="I4" s="141">
        <v>0</v>
      </c>
      <c r="J4" s="142">
        <v>0</v>
      </c>
      <c r="K4" s="140">
        <v>7</v>
      </c>
      <c r="L4" s="141">
        <v>6</v>
      </c>
      <c r="M4" s="141">
        <v>0</v>
      </c>
      <c r="N4" s="142">
        <v>1</v>
      </c>
      <c r="O4" s="12">
        <v>5</v>
      </c>
      <c r="P4" s="13">
        <v>3</v>
      </c>
      <c r="Q4" s="13">
        <v>0</v>
      </c>
      <c r="R4" s="14">
        <v>0</v>
      </c>
      <c r="S4" s="17"/>
    </row>
    <row r="5" spans="1:19" x14ac:dyDescent="0.25">
      <c r="A5" s="96" t="s">
        <v>123</v>
      </c>
      <c r="B5" s="99" t="s">
        <v>64</v>
      </c>
      <c r="C5" s="140">
        <v>3</v>
      </c>
      <c r="D5" s="141">
        <v>2</v>
      </c>
      <c r="E5" s="141">
        <v>1</v>
      </c>
      <c r="F5" s="142">
        <v>0</v>
      </c>
      <c r="G5" s="140">
        <v>4</v>
      </c>
      <c r="H5" s="141">
        <v>3</v>
      </c>
      <c r="I5" s="141">
        <v>1</v>
      </c>
      <c r="J5" s="142">
        <v>0</v>
      </c>
      <c r="K5" s="140">
        <v>7</v>
      </c>
      <c r="L5" s="141">
        <v>4</v>
      </c>
      <c r="M5" s="141">
        <v>3</v>
      </c>
      <c r="N5" s="142">
        <v>0</v>
      </c>
      <c r="O5" s="12">
        <v>5</v>
      </c>
      <c r="P5" s="13">
        <v>3</v>
      </c>
      <c r="Q5" s="13">
        <v>2</v>
      </c>
      <c r="R5" s="14">
        <v>0</v>
      </c>
      <c r="S5" s="17"/>
    </row>
    <row r="6" spans="1:19" x14ac:dyDescent="0.25">
      <c r="A6" s="96" t="s">
        <v>125</v>
      </c>
      <c r="B6" s="99" t="s">
        <v>65</v>
      </c>
      <c r="C6" s="140">
        <v>3</v>
      </c>
      <c r="D6" s="141">
        <v>2</v>
      </c>
      <c r="E6" s="141">
        <v>0</v>
      </c>
      <c r="F6" s="142">
        <v>1</v>
      </c>
      <c r="G6" s="140">
        <v>4</v>
      </c>
      <c r="H6" s="141">
        <v>2</v>
      </c>
      <c r="I6" s="141">
        <v>0</v>
      </c>
      <c r="J6" s="142">
        <v>2</v>
      </c>
      <c r="K6" s="140">
        <v>7</v>
      </c>
      <c r="L6" s="141">
        <v>4</v>
      </c>
      <c r="M6" s="141">
        <v>0</v>
      </c>
      <c r="N6" s="142">
        <v>2</v>
      </c>
      <c r="O6" s="12">
        <v>5</v>
      </c>
      <c r="P6" s="13">
        <v>0</v>
      </c>
      <c r="Q6" s="13">
        <v>2</v>
      </c>
      <c r="R6" s="14">
        <v>1</v>
      </c>
      <c r="S6" s="17" t="s">
        <v>8</v>
      </c>
    </row>
    <row r="7" spans="1:19" x14ac:dyDescent="0.25">
      <c r="A7" s="96" t="s">
        <v>136</v>
      </c>
      <c r="B7" s="99" t="s">
        <v>87</v>
      </c>
      <c r="C7" s="140">
        <v>3</v>
      </c>
      <c r="D7" s="141">
        <v>2</v>
      </c>
      <c r="E7" s="141">
        <v>1</v>
      </c>
      <c r="F7" s="142">
        <v>0</v>
      </c>
      <c r="G7" s="140">
        <v>1</v>
      </c>
      <c r="H7" s="141">
        <v>0</v>
      </c>
      <c r="I7" s="141">
        <v>1</v>
      </c>
      <c r="J7" s="142">
        <v>0</v>
      </c>
      <c r="K7" s="140"/>
      <c r="L7" s="141"/>
      <c r="M7" s="141"/>
      <c r="N7" s="142"/>
      <c r="O7" s="12"/>
      <c r="P7" s="13"/>
      <c r="Q7" s="13"/>
      <c r="R7" s="14"/>
      <c r="S7" s="17"/>
    </row>
    <row r="8" spans="1:19" x14ac:dyDescent="0.25">
      <c r="A8" s="96" t="s">
        <v>175</v>
      </c>
      <c r="B8" s="99" t="s">
        <v>67</v>
      </c>
      <c r="C8" s="140">
        <v>0</v>
      </c>
      <c r="D8" s="141">
        <v>0</v>
      </c>
      <c r="E8" s="141">
        <v>0</v>
      </c>
      <c r="F8" s="142">
        <v>0</v>
      </c>
      <c r="G8" s="140"/>
      <c r="H8" s="141"/>
      <c r="I8" s="141"/>
      <c r="J8" s="142"/>
      <c r="K8" s="140"/>
      <c r="L8" s="141"/>
      <c r="M8" s="141"/>
      <c r="N8" s="142"/>
      <c r="O8" s="12"/>
      <c r="P8" s="13"/>
      <c r="Q8" s="13"/>
      <c r="R8" s="14"/>
      <c r="S8" s="17"/>
    </row>
    <row r="9" spans="1:19" x14ac:dyDescent="0.25">
      <c r="A9" s="96" t="s">
        <v>118</v>
      </c>
      <c r="B9" s="99" t="s">
        <v>66</v>
      </c>
      <c r="C9" s="140">
        <v>3</v>
      </c>
      <c r="D9" s="141">
        <v>2</v>
      </c>
      <c r="E9" s="141">
        <v>1</v>
      </c>
      <c r="F9" s="142">
        <v>0</v>
      </c>
      <c r="G9" s="140">
        <v>3</v>
      </c>
      <c r="H9" s="141">
        <v>2</v>
      </c>
      <c r="I9" s="141">
        <v>1</v>
      </c>
      <c r="J9" s="142">
        <v>1</v>
      </c>
      <c r="K9" s="140">
        <v>7</v>
      </c>
      <c r="L9" s="141">
        <v>4</v>
      </c>
      <c r="M9" s="141">
        <v>1</v>
      </c>
      <c r="N9" s="142">
        <v>1</v>
      </c>
      <c r="O9" s="12">
        <v>4</v>
      </c>
      <c r="P9" s="13">
        <v>0</v>
      </c>
      <c r="Q9" s="13">
        <v>1</v>
      </c>
      <c r="R9" s="14">
        <v>0</v>
      </c>
      <c r="S9" s="17"/>
    </row>
    <row r="10" spans="1:19" x14ac:dyDescent="0.25">
      <c r="A10" s="96" t="s">
        <v>144</v>
      </c>
      <c r="B10" s="99" t="s">
        <v>185</v>
      </c>
      <c r="C10" s="140">
        <v>0</v>
      </c>
      <c r="D10" s="141">
        <v>0</v>
      </c>
      <c r="E10" s="141">
        <v>0</v>
      </c>
      <c r="F10" s="142">
        <v>4</v>
      </c>
      <c r="G10" s="140">
        <v>3</v>
      </c>
      <c r="H10" s="141">
        <v>1</v>
      </c>
      <c r="I10" s="141">
        <v>1</v>
      </c>
      <c r="J10" s="142">
        <v>4</v>
      </c>
      <c r="K10" s="140">
        <v>7</v>
      </c>
      <c r="L10" s="141">
        <v>5</v>
      </c>
      <c r="M10" s="141">
        <v>0</v>
      </c>
      <c r="N10" s="142">
        <v>7</v>
      </c>
      <c r="O10" s="12">
        <v>4</v>
      </c>
      <c r="P10" s="13">
        <v>3</v>
      </c>
      <c r="Q10" s="13">
        <v>0</v>
      </c>
      <c r="R10" s="14">
        <v>4</v>
      </c>
      <c r="S10" s="17"/>
    </row>
    <row r="11" spans="1:19" x14ac:dyDescent="0.25">
      <c r="A11" s="96"/>
      <c r="B11" s="99"/>
      <c r="C11" s="140"/>
      <c r="D11" s="141"/>
      <c r="E11" s="141"/>
      <c r="F11" s="142"/>
      <c r="G11" s="140"/>
      <c r="H11" s="141"/>
      <c r="I11" s="141"/>
      <c r="J11" s="142"/>
      <c r="K11" s="140"/>
      <c r="L11" s="141"/>
      <c r="M11" s="141"/>
      <c r="N11" s="142"/>
      <c r="O11" s="15"/>
      <c r="P11" s="13"/>
      <c r="Q11" s="13"/>
      <c r="R11" s="16"/>
      <c r="S11" s="17"/>
    </row>
    <row r="12" spans="1:19" x14ac:dyDescent="0.25">
      <c r="A12" s="96"/>
      <c r="B12" s="99"/>
      <c r="C12" s="140"/>
      <c r="D12" s="141"/>
      <c r="E12" s="141"/>
      <c r="F12" s="142"/>
      <c r="G12" s="140"/>
      <c r="H12" s="141"/>
      <c r="I12" s="141"/>
      <c r="J12" s="142"/>
      <c r="K12" s="140"/>
      <c r="L12" s="141"/>
      <c r="M12" s="141"/>
      <c r="N12" s="142"/>
      <c r="O12" s="15"/>
      <c r="P12" s="13"/>
      <c r="Q12" s="13"/>
      <c r="R12" s="16"/>
      <c r="S12" s="17"/>
    </row>
    <row r="13" spans="1:19" x14ac:dyDescent="0.25">
      <c r="A13" s="96"/>
      <c r="B13" s="99"/>
      <c r="C13" s="140"/>
      <c r="D13" s="141"/>
      <c r="E13" s="141"/>
      <c r="F13" s="142"/>
      <c r="G13" s="140"/>
      <c r="H13" s="141"/>
      <c r="I13" s="141"/>
      <c r="J13" s="142"/>
      <c r="K13" s="140"/>
      <c r="L13" s="141"/>
      <c r="M13" s="141"/>
      <c r="N13" s="142"/>
      <c r="O13" s="15"/>
      <c r="P13" s="13"/>
      <c r="Q13" s="13"/>
      <c r="R13" s="16"/>
      <c r="S13" s="17"/>
    </row>
    <row r="14" spans="1:19" x14ac:dyDescent="0.25">
      <c r="A14" s="96"/>
      <c r="B14" s="99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</row>
    <row r="15" spans="1:19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19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21"/>
      <c r="P17" s="19"/>
      <c r="Q17" s="19"/>
      <c r="R17" s="22"/>
      <c r="S17" s="17"/>
    </row>
    <row r="18" spans="1:24" x14ac:dyDescent="0.25">
      <c r="A18" s="23" t="s">
        <v>9</v>
      </c>
      <c r="B18" s="24" t="s">
        <v>132</v>
      </c>
      <c r="C18" s="25">
        <v>20</v>
      </c>
      <c r="D18" s="26">
        <v>14</v>
      </c>
      <c r="E18" s="26">
        <v>3</v>
      </c>
      <c r="F18" s="27">
        <v>8</v>
      </c>
      <c r="G18" s="25">
        <v>23</v>
      </c>
      <c r="H18" s="26">
        <v>14</v>
      </c>
      <c r="I18" s="26">
        <v>5</v>
      </c>
      <c r="J18" s="27">
        <v>7</v>
      </c>
      <c r="K18" s="25">
        <v>42</v>
      </c>
      <c r="L18" s="26">
        <v>27</v>
      </c>
      <c r="M18" s="26">
        <v>4</v>
      </c>
      <c r="N18" s="27">
        <v>11</v>
      </c>
      <c r="O18" s="25">
        <v>28</v>
      </c>
      <c r="P18" s="26">
        <v>13</v>
      </c>
      <c r="Q18" s="26">
        <v>6</v>
      </c>
      <c r="R18" s="28">
        <v>7</v>
      </c>
      <c r="S18" s="29"/>
    </row>
    <row r="19" spans="1:24" ht="13.8" thickBot="1" x14ac:dyDescent="0.3">
      <c r="A19" s="23"/>
      <c r="B19" s="120"/>
      <c r="C19" s="30"/>
      <c r="D19" s="31"/>
      <c r="E19" s="31"/>
      <c r="F19" s="32"/>
      <c r="G19" s="30"/>
      <c r="H19" s="31"/>
      <c r="I19" s="31"/>
      <c r="J19" s="32"/>
      <c r="K19" s="30"/>
      <c r="L19" s="31"/>
      <c r="M19" s="31"/>
      <c r="N19" s="32"/>
      <c r="O19" s="30"/>
      <c r="P19" s="31"/>
      <c r="Q19" s="31"/>
      <c r="R19" s="33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20</v>
      </c>
      <c r="D20" s="35">
        <f t="shared" si="0"/>
        <v>14</v>
      </c>
      <c r="E20" s="35">
        <f t="shared" si="0"/>
        <v>3</v>
      </c>
      <c r="F20" s="35">
        <f t="shared" si="0"/>
        <v>8</v>
      </c>
      <c r="G20" s="35">
        <f t="shared" si="0"/>
        <v>23</v>
      </c>
      <c r="H20" s="35">
        <f t="shared" si="0"/>
        <v>14</v>
      </c>
      <c r="I20" s="35">
        <f t="shared" si="0"/>
        <v>5</v>
      </c>
      <c r="J20" s="35">
        <f t="shared" si="0"/>
        <v>7</v>
      </c>
      <c r="K20" s="35">
        <f t="shared" si="0"/>
        <v>42</v>
      </c>
      <c r="L20" s="35">
        <f t="shared" si="0"/>
        <v>27</v>
      </c>
      <c r="M20" s="35">
        <f t="shared" si="0"/>
        <v>4</v>
      </c>
      <c r="N20" s="35">
        <f t="shared" si="0"/>
        <v>11</v>
      </c>
      <c r="O20" s="35">
        <f t="shared" si="0"/>
        <v>28</v>
      </c>
      <c r="P20" s="35">
        <f t="shared" si="0"/>
        <v>13</v>
      </c>
      <c r="Q20" s="35">
        <f t="shared" si="0"/>
        <v>6</v>
      </c>
      <c r="R20" s="34">
        <f t="shared" si="0"/>
        <v>7</v>
      </c>
      <c r="S20" s="29"/>
    </row>
    <row r="21" spans="1:24" ht="13.8" thickBot="1" x14ac:dyDescent="0.3">
      <c r="A21" s="23"/>
      <c r="B21" s="34" t="s">
        <v>11</v>
      </c>
      <c r="C21" s="36">
        <f>C20</f>
        <v>20</v>
      </c>
      <c r="D21" s="36">
        <f>D20</f>
        <v>14</v>
      </c>
      <c r="E21" s="36">
        <f>E20</f>
        <v>3</v>
      </c>
      <c r="F21" s="36">
        <f>F20</f>
        <v>8</v>
      </c>
      <c r="G21" s="36">
        <f t="shared" ref="G21:R21" si="1">SUM(C21,G20)</f>
        <v>43</v>
      </c>
      <c r="H21" s="36">
        <f t="shared" si="1"/>
        <v>28</v>
      </c>
      <c r="I21" s="36">
        <f t="shared" si="1"/>
        <v>8</v>
      </c>
      <c r="J21" s="36">
        <f t="shared" si="1"/>
        <v>15</v>
      </c>
      <c r="K21" s="36">
        <f t="shared" si="1"/>
        <v>85</v>
      </c>
      <c r="L21" s="36">
        <f t="shared" si="1"/>
        <v>55</v>
      </c>
      <c r="M21" s="36">
        <f t="shared" si="1"/>
        <v>12</v>
      </c>
      <c r="N21" s="36">
        <f t="shared" si="1"/>
        <v>26</v>
      </c>
      <c r="O21" s="37">
        <f t="shared" si="1"/>
        <v>113</v>
      </c>
      <c r="P21" s="36">
        <f t="shared" si="1"/>
        <v>68</v>
      </c>
      <c r="Q21" s="36">
        <f t="shared" si="1"/>
        <v>18</v>
      </c>
      <c r="R21" s="38">
        <f t="shared" si="1"/>
        <v>33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59" t="s">
        <v>63</v>
      </c>
      <c r="D23" s="160"/>
      <c r="E23" s="161"/>
      <c r="F23" s="4">
        <v>18</v>
      </c>
      <c r="G23" s="159" t="s">
        <v>301</v>
      </c>
      <c r="H23" s="160"/>
      <c r="I23" s="161"/>
      <c r="J23" s="4">
        <v>7</v>
      </c>
      <c r="K23" s="159" t="s">
        <v>106</v>
      </c>
      <c r="L23" s="160"/>
      <c r="M23" s="161"/>
      <c r="N23" s="4">
        <v>21</v>
      </c>
      <c r="O23" s="162" t="s">
        <v>249</v>
      </c>
      <c r="P23" s="160"/>
      <c r="Q23" s="161"/>
      <c r="R23" s="5">
        <v>18</v>
      </c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>A3</f>
        <v>8</v>
      </c>
      <c r="B25" s="99" t="str">
        <f>B3</f>
        <v>John Kibodeaux</v>
      </c>
      <c r="C25" s="12">
        <v>4</v>
      </c>
      <c r="D25" s="13">
        <v>2</v>
      </c>
      <c r="E25" s="13">
        <v>1</v>
      </c>
      <c r="F25" s="14">
        <v>1</v>
      </c>
      <c r="G25" s="12">
        <v>5</v>
      </c>
      <c r="H25" s="13">
        <v>4</v>
      </c>
      <c r="I25" s="13">
        <v>0</v>
      </c>
      <c r="J25" s="14">
        <v>4</v>
      </c>
      <c r="K25" s="12">
        <v>8</v>
      </c>
      <c r="L25" s="13">
        <v>3</v>
      </c>
      <c r="M25" s="13">
        <v>1</v>
      </c>
      <c r="N25" s="14">
        <v>0</v>
      </c>
      <c r="O25" s="15">
        <v>5</v>
      </c>
      <c r="P25" s="13">
        <v>2</v>
      </c>
      <c r="Q25" s="13">
        <v>1</v>
      </c>
      <c r="R25" s="16">
        <v>1</v>
      </c>
      <c r="S25" s="17"/>
      <c r="U25" s="47"/>
      <c r="V25" s="48"/>
      <c r="W25" s="47"/>
      <c r="X25" s="45"/>
    </row>
    <row r="26" spans="1:24" x14ac:dyDescent="0.25">
      <c r="A26" s="96" t="str">
        <f t="shared" ref="A26:A36" si="2">A4</f>
        <v>14</v>
      </c>
      <c r="B26" s="99" t="str">
        <f t="shared" ref="B26:B36" si="3">B4</f>
        <v>Seth Clark</v>
      </c>
      <c r="C26" s="12">
        <v>4</v>
      </c>
      <c r="D26" s="13">
        <v>0</v>
      </c>
      <c r="E26" s="13">
        <v>1</v>
      </c>
      <c r="F26" s="14">
        <v>0</v>
      </c>
      <c r="G26" s="12">
        <v>5</v>
      </c>
      <c r="H26" s="13">
        <v>0</v>
      </c>
      <c r="I26" s="13">
        <v>3</v>
      </c>
      <c r="J26" s="14">
        <v>2</v>
      </c>
      <c r="K26" s="12">
        <v>8</v>
      </c>
      <c r="L26" s="13">
        <v>5</v>
      </c>
      <c r="M26" s="13">
        <v>0</v>
      </c>
      <c r="N26" s="14">
        <v>1</v>
      </c>
      <c r="O26" s="15">
        <v>5</v>
      </c>
      <c r="P26" s="13">
        <v>2</v>
      </c>
      <c r="Q26" s="13">
        <v>0</v>
      </c>
      <c r="R26" s="16">
        <v>2</v>
      </c>
      <c r="S26" s="17"/>
      <c r="U26" s="49"/>
      <c r="V26" s="45"/>
      <c r="W26" s="45"/>
      <c r="X26" s="45"/>
    </row>
    <row r="27" spans="1:24" x14ac:dyDescent="0.25">
      <c r="A27" s="96" t="str">
        <f t="shared" si="2"/>
        <v>10</v>
      </c>
      <c r="B27" s="99" t="str">
        <f t="shared" si="3"/>
        <v>Daryl Minor</v>
      </c>
      <c r="C27" s="12">
        <v>4</v>
      </c>
      <c r="D27" s="13">
        <v>2</v>
      </c>
      <c r="E27" s="13">
        <v>0</v>
      </c>
      <c r="F27" s="14">
        <v>2</v>
      </c>
      <c r="G27" s="12">
        <v>4</v>
      </c>
      <c r="H27" s="13">
        <v>2</v>
      </c>
      <c r="I27" s="13">
        <v>2</v>
      </c>
      <c r="J27" s="14">
        <v>0</v>
      </c>
      <c r="K27" s="12">
        <v>8</v>
      </c>
      <c r="L27" s="13">
        <v>5</v>
      </c>
      <c r="M27" s="13">
        <v>2</v>
      </c>
      <c r="N27" s="14">
        <v>3</v>
      </c>
      <c r="O27" s="15">
        <v>4</v>
      </c>
      <c r="P27" s="13">
        <v>1</v>
      </c>
      <c r="Q27" s="13">
        <v>2</v>
      </c>
      <c r="R27" s="16">
        <v>1</v>
      </c>
      <c r="S27" s="17"/>
      <c r="U27" s="49"/>
      <c r="V27" s="45"/>
      <c r="W27" s="45"/>
      <c r="X27" s="45"/>
    </row>
    <row r="28" spans="1:24" ht="15" x14ac:dyDescent="0.25">
      <c r="A28" s="96" t="str">
        <f t="shared" si="2"/>
        <v>13</v>
      </c>
      <c r="B28" s="99" t="str">
        <f t="shared" si="3"/>
        <v>Blake Boudreaux</v>
      </c>
      <c r="C28" s="12">
        <v>4</v>
      </c>
      <c r="D28" s="13">
        <v>0</v>
      </c>
      <c r="E28" s="13">
        <v>1</v>
      </c>
      <c r="F28" s="14">
        <v>0</v>
      </c>
      <c r="G28" s="12">
        <v>4</v>
      </c>
      <c r="H28" s="13">
        <v>2</v>
      </c>
      <c r="I28" s="13">
        <v>1</v>
      </c>
      <c r="J28" s="14">
        <v>1</v>
      </c>
      <c r="K28" s="12">
        <v>7</v>
      </c>
      <c r="L28" s="13">
        <v>2</v>
      </c>
      <c r="M28" s="13">
        <v>1</v>
      </c>
      <c r="N28" s="14">
        <v>3</v>
      </c>
      <c r="O28" s="15">
        <v>4</v>
      </c>
      <c r="P28" s="13">
        <v>0</v>
      </c>
      <c r="Q28" s="13">
        <v>1</v>
      </c>
      <c r="R28" s="16">
        <v>1</v>
      </c>
      <c r="S28" s="17"/>
      <c r="U28" s="49"/>
      <c r="V28" s="45"/>
      <c r="W28" s="50"/>
      <c r="X28" s="45"/>
    </row>
    <row r="29" spans="1:24" ht="15" x14ac:dyDescent="0.25">
      <c r="A29" s="96" t="str">
        <f t="shared" si="2"/>
        <v>17</v>
      </c>
      <c r="B29" s="99" t="str">
        <f t="shared" si="3"/>
        <v>Frank Facio</v>
      </c>
      <c r="C29" s="12"/>
      <c r="D29" s="13"/>
      <c r="E29" s="13"/>
      <c r="F29" s="14"/>
      <c r="G29" s="12">
        <v>0</v>
      </c>
      <c r="H29" s="13">
        <v>0</v>
      </c>
      <c r="I29" s="13">
        <v>0</v>
      </c>
      <c r="J29" s="14">
        <v>0</v>
      </c>
      <c r="K29" s="12">
        <v>0</v>
      </c>
      <c r="L29" s="13">
        <v>0</v>
      </c>
      <c r="M29" s="13">
        <v>0</v>
      </c>
      <c r="N29" s="14">
        <v>2</v>
      </c>
      <c r="O29" s="15">
        <v>0</v>
      </c>
      <c r="P29" s="13">
        <v>0</v>
      </c>
      <c r="Q29" s="13">
        <v>0</v>
      </c>
      <c r="R29" s="16">
        <v>1</v>
      </c>
      <c r="S29" s="17"/>
      <c r="U29" s="49"/>
      <c r="V29" s="45"/>
      <c r="W29" s="50"/>
      <c r="X29" s="45"/>
    </row>
    <row r="30" spans="1:24" ht="15" x14ac:dyDescent="0.25">
      <c r="A30" s="96" t="str">
        <f t="shared" si="2"/>
        <v>6</v>
      </c>
      <c r="B30" s="99" t="str">
        <f t="shared" si="3"/>
        <v>Michael Garrett</v>
      </c>
      <c r="C30" s="12"/>
      <c r="D30" s="13"/>
      <c r="E30" s="13"/>
      <c r="F30" s="14"/>
      <c r="G30" s="12"/>
      <c r="H30" s="13"/>
      <c r="I30" s="13"/>
      <c r="J30" s="14"/>
      <c r="K30" s="12"/>
      <c r="L30" s="13"/>
      <c r="M30" s="13"/>
      <c r="N30" s="14"/>
      <c r="O30" s="15"/>
      <c r="P30" s="13"/>
      <c r="Q30" s="13"/>
      <c r="R30" s="16"/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9</v>
      </c>
      <c r="B31" s="99" t="str">
        <f t="shared" si="3"/>
        <v>Lee Rodriguez</v>
      </c>
      <c r="C31" s="12">
        <v>3</v>
      </c>
      <c r="D31" s="13">
        <v>0</v>
      </c>
      <c r="E31" s="13">
        <v>1</v>
      </c>
      <c r="F31" s="14">
        <v>0</v>
      </c>
      <c r="G31" s="12">
        <v>4</v>
      </c>
      <c r="H31" s="13">
        <v>1</v>
      </c>
      <c r="I31" s="13">
        <v>1</v>
      </c>
      <c r="J31" s="14">
        <v>0</v>
      </c>
      <c r="K31" s="12">
        <v>7</v>
      </c>
      <c r="L31" s="13">
        <v>3</v>
      </c>
      <c r="M31" s="13">
        <v>0</v>
      </c>
      <c r="N31" s="14">
        <v>0</v>
      </c>
      <c r="O31" s="15">
        <v>4</v>
      </c>
      <c r="P31" s="13">
        <v>3</v>
      </c>
      <c r="Q31" s="13">
        <v>1</v>
      </c>
      <c r="R31" s="16">
        <v>0</v>
      </c>
      <c r="S31" s="17"/>
      <c r="U31" s="49"/>
      <c r="V31" s="45"/>
      <c r="W31" s="50"/>
      <c r="X31" s="45"/>
    </row>
    <row r="32" spans="1:24" ht="15" x14ac:dyDescent="0.25">
      <c r="A32" s="96" t="str">
        <f t="shared" si="2"/>
        <v>7</v>
      </c>
      <c r="B32" s="99" t="str">
        <f t="shared" si="3"/>
        <v>Greg Roberts</v>
      </c>
      <c r="C32" s="12">
        <v>3</v>
      </c>
      <c r="D32" s="13">
        <v>0</v>
      </c>
      <c r="E32" s="13">
        <v>2</v>
      </c>
      <c r="F32" s="14">
        <v>2</v>
      </c>
      <c r="G32" s="12">
        <v>4</v>
      </c>
      <c r="H32" s="13">
        <v>2</v>
      </c>
      <c r="I32" s="13">
        <v>0</v>
      </c>
      <c r="J32" s="14">
        <v>2</v>
      </c>
      <c r="K32" s="12">
        <v>7</v>
      </c>
      <c r="L32" s="13">
        <v>4</v>
      </c>
      <c r="M32" s="13">
        <v>2</v>
      </c>
      <c r="N32" s="14">
        <v>10</v>
      </c>
      <c r="O32" s="15">
        <v>4</v>
      </c>
      <c r="P32" s="13">
        <v>0</v>
      </c>
      <c r="Q32" s="13">
        <v>1</v>
      </c>
      <c r="R32" s="16">
        <v>7</v>
      </c>
      <c r="S32" s="17"/>
      <c r="U32" s="49"/>
      <c r="V32" s="45"/>
      <c r="W32" s="50"/>
      <c r="X32" s="45"/>
    </row>
    <row r="33" spans="1:30" ht="15" x14ac:dyDescent="0.25">
      <c r="A33" s="96">
        <f t="shared" si="2"/>
        <v>0</v>
      </c>
      <c r="B33" s="99">
        <f t="shared" si="3"/>
        <v>0</v>
      </c>
      <c r="C33" s="12"/>
      <c r="D33" s="13"/>
      <c r="E33" s="13"/>
      <c r="F33" s="14"/>
      <c r="G33" s="12"/>
      <c r="H33" s="13"/>
      <c r="I33" s="13"/>
      <c r="J33" s="14"/>
      <c r="K33" s="12"/>
      <c r="L33" s="13"/>
      <c r="M33" s="13"/>
      <c r="N33" s="14"/>
      <c r="O33" s="15"/>
      <c r="P33" s="13"/>
      <c r="Q33" s="13"/>
      <c r="R33" s="16"/>
      <c r="S33" s="17"/>
      <c r="U33" s="49"/>
      <c r="V33" s="45"/>
      <c r="W33" s="50"/>
      <c r="X33" s="45"/>
    </row>
    <row r="34" spans="1:30" ht="15" x14ac:dyDescent="0.25">
      <c r="A34" s="96">
        <f t="shared" si="2"/>
        <v>0</v>
      </c>
      <c r="B34" s="99">
        <f t="shared" si="3"/>
        <v>0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/>
      <c r="P34" s="13"/>
      <c r="Q34" s="13"/>
      <c r="R34" s="16"/>
      <c r="S34" s="17"/>
      <c r="U34" s="49"/>
      <c r="V34" s="45"/>
      <c r="W34" s="50"/>
      <c r="X34" s="45"/>
    </row>
    <row r="35" spans="1:30" ht="15" x14ac:dyDescent="0.25">
      <c r="A35" s="96">
        <f t="shared" si="2"/>
        <v>0</v>
      </c>
      <c r="B35" s="99">
        <f t="shared" si="3"/>
        <v>0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/>
      <c r="P35" s="13"/>
      <c r="Q35" s="13"/>
      <c r="R35" s="16"/>
      <c r="S35" s="17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3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ref="A37:B39" si="4">A15</f>
        <v>0</v>
      </c>
      <c r="B37" s="99">
        <f t="shared" si="4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4"/>
        <v>0</v>
      </c>
      <c r="B38" s="99">
        <f t="shared" si="4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4"/>
        <v xml:space="preserve"> </v>
      </c>
      <c r="B39" s="100">
        <f t="shared" si="4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Fonzie Medrano</v>
      </c>
      <c r="C40" s="25">
        <v>22</v>
      </c>
      <c r="D40" s="26">
        <v>4</v>
      </c>
      <c r="E40" s="26">
        <v>6</v>
      </c>
      <c r="F40" s="27">
        <v>5</v>
      </c>
      <c r="G40" s="25">
        <v>26</v>
      </c>
      <c r="H40" s="26">
        <v>11</v>
      </c>
      <c r="I40" s="26">
        <v>7</v>
      </c>
      <c r="J40" s="27">
        <v>9</v>
      </c>
      <c r="K40" s="25">
        <v>45</v>
      </c>
      <c r="L40" s="26">
        <v>22</v>
      </c>
      <c r="M40" s="26">
        <v>6</v>
      </c>
      <c r="N40" s="27">
        <v>19</v>
      </c>
      <c r="O40" s="25">
        <v>26</v>
      </c>
      <c r="P40" s="26">
        <v>8</v>
      </c>
      <c r="Q40" s="26">
        <v>6</v>
      </c>
      <c r="R40" s="28">
        <v>13</v>
      </c>
      <c r="S40" s="29"/>
      <c r="U40" s="45"/>
      <c r="V40" s="45"/>
      <c r="W40" s="45"/>
      <c r="X40" s="45"/>
    </row>
    <row r="41" spans="1:30" ht="13.8" thickBot="1" x14ac:dyDescent="0.3">
      <c r="A41" s="23"/>
      <c r="B41" s="120">
        <f>B19</f>
        <v>0</v>
      </c>
      <c r="C41" s="30"/>
      <c r="D41" s="31"/>
      <c r="E41" s="31"/>
      <c r="F41" s="32"/>
      <c r="G41" s="30"/>
      <c r="H41" s="31"/>
      <c r="I41" s="31"/>
      <c r="J41" s="32"/>
      <c r="K41" s="30"/>
      <c r="L41" s="31"/>
      <c r="M41" s="31"/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5">SUM(C25:C39)</f>
        <v>22</v>
      </c>
      <c r="D42" s="35">
        <f t="shared" si="5"/>
        <v>4</v>
      </c>
      <c r="E42" s="35">
        <f t="shared" si="5"/>
        <v>6</v>
      </c>
      <c r="F42" s="35">
        <f t="shared" si="5"/>
        <v>5</v>
      </c>
      <c r="G42" s="35">
        <f t="shared" si="5"/>
        <v>26</v>
      </c>
      <c r="H42" s="35">
        <f t="shared" si="5"/>
        <v>11</v>
      </c>
      <c r="I42" s="35">
        <f t="shared" si="5"/>
        <v>7</v>
      </c>
      <c r="J42" s="35">
        <f t="shared" si="5"/>
        <v>9</v>
      </c>
      <c r="K42" s="35">
        <f t="shared" si="5"/>
        <v>45</v>
      </c>
      <c r="L42" s="35">
        <f t="shared" si="5"/>
        <v>22</v>
      </c>
      <c r="M42" s="35">
        <f t="shared" si="5"/>
        <v>6</v>
      </c>
      <c r="N42" s="35">
        <f t="shared" si="5"/>
        <v>19</v>
      </c>
      <c r="O42" s="35">
        <f t="shared" si="5"/>
        <v>26</v>
      </c>
      <c r="P42" s="35">
        <f t="shared" si="5"/>
        <v>8</v>
      </c>
      <c r="Q42" s="35">
        <f t="shared" si="5"/>
        <v>6</v>
      </c>
      <c r="R42" s="34">
        <f t="shared" si="5"/>
        <v>13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135</v>
      </c>
      <c r="D43" s="36">
        <f>SUM(P21,D42)</f>
        <v>72</v>
      </c>
      <c r="E43" s="36">
        <f>SUM(Q21,E42)</f>
        <v>24</v>
      </c>
      <c r="F43" s="36">
        <f>SUM(R21,F42)</f>
        <v>38</v>
      </c>
      <c r="G43" s="36">
        <f t="shared" ref="G43:R43" si="6">SUM(C43,G42)</f>
        <v>161</v>
      </c>
      <c r="H43" s="36">
        <f t="shared" si="6"/>
        <v>83</v>
      </c>
      <c r="I43" s="36">
        <f t="shared" si="6"/>
        <v>31</v>
      </c>
      <c r="J43" s="36">
        <f t="shared" si="6"/>
        <v>47</v>
      </c>
      <c r="K43" s="36">
        <f t="shared" si="6"/>
        <v>206</v>
      </c>
      <c r="L43" s="36">
        <f t="shared" si="6"/>
        <v>105</v>
      </c>
      <c r="M43" s="36">
        <f t="shared" si="6"/>
        <v>37</v>
      </c>
      <c r="N43" s="36">
        <f t="shared" si="6"/>
        <v>66</v>
      </c>
      <c r="O43" s="37">
        <f t="shared" si="6"/>
        <v>232</v>
      </c>
      <c r="P43" s="36">
        <f t="shared" si="6"/>
        <v>113</v>
      </c>
      <c r="Q43" s="36">
        <f t="shared" si="6"/>
        <v>43</v>
      </c>
      <c r="R43" s="38">
        <f t="shared" si="6"/>
        <v>79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 t="s">
        <v>52</v>
      </c>
      <c r="D45" s="160"/>
      <c r="E45" s="161"/>
      <c r="F45" s="55">
        <v>7</v>
      </c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104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7">A3</f>
        <v>8</v>
      </c>
      <c r="B47" s="99" t="str">
        <f>B25</f>
        <v>John Kibodeaux</v>
      </c>
      <c r="C47" s="12">
        <v>5</v>
      </c>
      <c r="D47" s="13">
        <v>1</v>
      </c>
      <c r="E47" s="13">
        <v>2</v>
      </c>
      <c r="F47" s="14">
        <v>1</v>
      </c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47</v>
      </c>
      <c r="P47" s="101">
        <f>SUM(D3,H3,L3,P3,D25,H25,L25,P25,D47,H47,L47)</f>
        <v>26</v>
      </c>
      <c r="Q47" s="101">
        <f>SUM(E3,I3,M3,Q3,E25,I25,M25,Q25,E47,I47,M47)</f>
        <v>7</v>
      </c>
      <c r="R47" s="102">
        <f>SUM(F3,J3,N3,R3,F25,J25,N25,R25,F47,J47,N47)</f>
        <v>12</v>
      </c>
      <c r="S47" s="97">
        <f>IF(O47=0,0,AVERAGE(P47/O47))</f>
        <v>0.55319148936170215</v>
      </c>
      <c r="U47" s="49" t="str">
        <f>A47</f>
        <v>8</v>
      </c>
      <c r="V47" s="99" t="str">
        <f>B3</f>
        <v>John Kibodeaux</v>
      </c>
      <c r="W47" s="65">
        <f>R47</f>
        <v>12</v>
      </c>
      <c r="X47" s="65">
        <f t="shared" ref="X47:X61" si="8">IF(W47=0,"N/A",W47)</f>
        <v>12</v>
      </c>
      <c r="Y47" s="66">
        <f>S47</f>
        <v>0.55319148936170215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1.3333333333333333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9</v>
      </c>
      <c r="AD47" s="128">
        <f>(S47*O47)/(O47+MAX(summary!$Q$2-O47,0))</f>
        <v>0.55319148936170215</v>
      </c>
    </row>
    <row r="48" spans="1:30" x14ac:dyDescent="0.25">
      <c r="A48" s="96" t="str">
        <f t="shared" si="7"/>
        <v>14</v>
      </c>
      <c r="B48" s="99" t="str">
        <f t="shared" ref="B48:B61" si="10">B26</f>
        <v>Seth Clark</v>
      </c>
      <c r="C48" s="12">
        <v>5</v>
      </c>
      <c r="D48" s="13">
        <v>2</v>
      </c>
      <c r="E48" s="13">
        <v>0</v>
      </c>
      <c r="F48" s="14">
        <v>1</v>
      </c>
      <c r="G48" s="12"/>
      <c r="H48" s="13"/>
      <c r="I48" s="13"/>
      <c r="J48" s="14"/>
      <c r="K48" s="12"/>
      <c r="L48" s="13"/>
      <c r="M48" s="13"/>
      <c r="N48" s="14"/>
      <c r="O48" s="103">
        <f t="shared" ref="O48:O61" si="11">SUM(C4,G4,K4,O4,C26,G26,K26,O26,C48,G48,K48)</f>
        <v>47</v>
      </c>
      <c r="P48" s="62">
        <f t="shared" ref="P48:P61" si="12">SUM(D4,H4,L4,P4,D26,H26,L26,P26,D48,H48,L48)</f>
        <v>24</v>
      </c>
      <c r="Q48" s="62">
        <f t="shared" ref="Q48:Q61" si="13">SUM(E4,I4,M4,Q4,E26,I26,M26,Q26,E48,I48,M48)</f>
        <v>4</v>
      </c>
      <c r="R48" s="104">
        <f t="shared" ref="R48:R61" si="14">SUM(F4,J4,N4,R4,F26,J26,N26,R26,F48,J48,N48)</f>
        <v>7</v>
      </c>
      <c r="S48" s="98">
        <f t="shared" ref="S48:S61" si="15">IF(O48=0,0,AVERAGE(P48/O48))</f>
        <v>0.51063829787234039</v>
      </c>
      <c r="U48" s="49" t="str">
        <f t="shared" ref="U48:U61" si="16">A48</f>
        <v>14</v>
      </c>
      <c r="V48" s="99" t="str">
        <f t="shared" ref="V48:V61" si="17">B4</f>
        <v>Seth Clark</v>
      </c>
      <c r="W48" s="65">
        <f t="shared" ref="W48:W61" si="18">R48</f>
        <v>7</v>
      </c>
      <c r="X48" s="65">
        <f t="shared" si="8"/>
        <v>7</v>
      </c>
      <c r="Y48" s="66">
        <f t="shared" ref="Y48:Y61" si="19">S48</f>
        <v>0.51063829787234039</v>
      </c>
      <c r="Z48" s="66" t="str">
        <f>IF($O48&gt;=summary!Q$2,"yes",CONCATENATE("Not &gt;= ",summary!Q$2))</f>
        <v>yes</v>
      </c>
      <c r="AA48" s="66">
        <f>IF(AND(summary!Q$1="po/g",AC48&gt;0),W48/AC48,IF(AND(summary!Q$1="po/g",AC48=0),0,W48))</f>
        <v>0.77777777777777779</v>
      </c>
      <c r="AB48" s="66" t="str">
        <f>IF(AC48&gt;=summary!Q$3,"yes",CONCATENATE("Not &gt;= ",summary!Q$3))</f>
        <v>yes</v>
      </c>
      <c r="AC48" s="65">
        <f t="shared" si="9"/>
        <v>9</v>
      </c>
      <c r="AD48" s="128">
        <f>(S48*O48)/(O48+MAX(summary!$Q$2-O48,0))</f>
        <v>0.51063829787234039</v>
      </c>
    </row>
    <row r="49" spans="1:30" x14ac:dyDescent="0.25">
      <c r="A49" s="96" t="str">
        <f t="shared" si="7"/>
        <v>10</v>
      </c>
      <c r="B49" s="99" t="str">
        <f t="shared" si="10"/>
        <v>Daryl Minor</v>
      </c>
      <c r="C49" s="12">
        <v>5</v>
      </c>
      <c r="D49" s="13">
        <v>2</v>
      </c>
      <c r="E49" s="13">
        <v>0</v>
      </c>
      <c r="F49" s="14">
        <v>0</v>
      </c>
      <c r="G49" s="12"/>
      <c r="H49" s="13"/>
      <c r="I49" s="13"/>
      <c r="J49" s="14"/>
      <c r="K49" s="12"/>
      <c r="L49" s="13"/>
      <c r="M49" s="13"/>
      <c r="N49" s="14"/>
      <c r="O49" s="103">
        <f t="shared" si="11"/>
        <v>44</v>
      </c>
      <c r="P49" s="62">
        <f t="shared" si="12"/>
        <v>24</v>
      </c>
      <c r="Q49" s="62">
        <f t="shared" si="13"/>
        <v>13</v>
      </c>
      <c r="R49" s="104">
        <f t="shared" si="14"/>
        <v>6</v>
      </c>
      <c r="S49" s="98">
        <f t="shared" si="15"/>
        <v>0.54545454545454541</v>
      </c>
      <c r="U49" s="49" t="str">
        <f t="shared" si="16"/>
        <v>10</v>
      </c>
      <c r="V49" s="99" t="str">
        <f t="shared" si="17"/>
        <v>Daryl Minor</v>
      </c>
      <c r="W49" s="65">
        <f t="shared" si="18"/>
        <v>6</v>
      </c>
      <c r="X49" s="65">
        <f t="shared" si="8"/>
        <v>6</v>
      </c>
      <c r="Y49" s="66">
        <f t="shared" si="19"/>
        <v>0.54545454545454541</v>
      </c>
      <c r="Z49" s="66" t="str">
        <f>IF($O49&gt;=summary!Q$2,"yes",CONCATENATE("Not &gt;= ",summary!Q$2))</f>
        <v>yes</v>
      </c>
      <c r="AA49" s="66">
        <f>IF(AND(summary!Q$1="po/g",AC49&gt;0),W49/AC49,IF(AND(summary!Q$1="po/g",AC49=0),0,W49))</f>
        <v>0.66666666666666663</v>
      </c>
      <c r="AB49" s="66" t="str">
        <f>IF(AC49&gt;=summary!Q$3,"yes",CONCATENATE("Not &gt;= ",summary!Q$3))</f>
        <v>yes</v>
      </c>
      <c r="AC49" s="65">
        <f t="shared" si="9"/>
        <v>9</v>
      </c>
      <c r="AD49" s="128">
        <f>(S49*O49)/(O49+MAX(summary!$Q$2-O49,0))</f>
        <v>0.54545454545454541</v>
      </c>
    </row>
    <row r="50" spans="1:30" x14ac:dyDescent="0.25">
      <c r="A50" s="96" t="str">
        <f t="shared" si="7"/>
        <v>13</v>
      </c>
      <c r="B50" s="99" t="str">
        <f t="shared" si="10"/>
        <v>Blake Boudreaux</v>
      </c>
      <c r="C50" s="12">
        <v>5</v>
      </c>
      <c r="D50" s="13">
        <v>3</v>
      </c>
      <c r="E50" s="13">
        <v>0</v>
      </c>
      <c r="F50" s="14">
        <v>2</v>
      </c>
      <c r="G50" s="12"/>
      <c r="H50" s="13"/>
      <c r="I50" s="13"/>
      <c r="J50" s="14"/>
      <c r="K50" s="12"/>
      <c r="L50" s="13"/>
      <c r="M50" s="13"/>
      <c r="N50" s="14"/>
      <c r="O50" s="103">
        <f t="shared" si="11"/>
        <v>43</v>
      </c>
      <c r="P50" s="62">
        <f t="shared" si="12"/>
        <v>15</v>
      </c>
      <c r="Q50" s="62">
        <f t="shared" si="13"/>
        <v>6</v>
      </c>
      <c r="R50" s="104">
        <f t="shared" si="14"/>
        <v>13</v>
      </c>
      <c r="S50" s="98">
        <f t="shared" si="15"/>
        <v>0.34883720930232559</v>
      </c>
      <c r="U50" s="49" t="str">
        <f t="shared" si="16"/>
        <v>13</v>
      </c>
      <c r="V50" s="99" t="str">
        <f t="shared" si="17"/>
        <v>Blake Boudreaux</v>
      </c>
      <c r="W50" s="65">
        <f t="shared" si="18"/>
        <v>13</v>
      </c>
      <c r="X50" s="65">
        <f t="shared" si="8"/>
        <v>13</v>
      </c>
      <c r="Y50" s="66">
        <f t="shared" si="19"/>
        <v>0.34883720930232559</v>
      </c>
      <c r="Z50" s="66" t="str">
        <f>IF($O50&gt;=summary!Q$2,"yes",CONCATENATE("Not &gt;= ",summary!Q$2))</f>
        <v>yes</v>
      </c>
      <c r="AA50" s="66">
        <f>IF(AND(summary!Q$1="po/g",AC50&gt;0),W50/AC50,IF(AND(summary!Q$1="po/g",AC50=0),0,W50))</f>
        <v>1.4444444444444444</v>
      </c>
      <c r="AB50" s="66" t="str">
        <f>IF(AC50&gt;=summary!Q$3,"yes",CONCATENATE("Not &gt;= ",summary!Q$3))</f>
        <v>yes</v>
      </c>
      <c r="AC50" s="65">
        <f t="shared" si="9"/>
        <v>9</v>
      </c>
      <c r="AD50" s="128">
        <f>(S50*O50)/(O50+MAX(summary!$Q$2-O50,0))</f>
        <v>0.34883720930232559</v>
      </c>
    </row>
    <row r="51" spans="1:30" x14ac:dyDescent="0.25">
      <c r="A51" s="96" t="str">
        <f t="shared" si="7"/>
        <v>17</v>
      </c>
      <c r="B51" s="99" t="str">
        <f t="shared" si="10"/>
        <v>Frank Facio</v>
      </c>
      <c r="C51" s="12">
        <v>0</v>
      </c>
      <c r="D51" s="13">
        <v>0</v>
      </c>
      <c r="E51" s="13">
        <v>0</v>
      </c>
      <c r="F51" s="14">
        <v>1</v>
      </c>
      <c r="G51" s="12"/>
      <c r="H51" s="13"/>
      <c r="I51" s="13"/>
      <c r="J51" s="14"/>
      <c r="K51" s="12"/>
      <c r="L51" s="13"/>
      <c r="M51" s="13"/>
      <c r="N51" s="14"/>
      <c r="O51" s="103">
        <f t="shared" si="11"/>
        <v>4</v>
      </c>
      <c r="P51" s="62">
        <f t="shared" si="12"/>
        <v>2</v>
      </c>
      <c r="Q51" s="62">
        <f t="shared" si="13"/>
        <v>2</v>
      </c>
      <c r="R51" s="104">
        <f t="shared" si="14"/>
        <v>4</v>
      </c>
      <c r="S51" s="98">
        <f t="shared" si="15"/>
        <v>0.5</v>
      </c>
      <c r="U51" s="49" t="str">
        <f t="shared" si="16"/>
        <v>17</v>
      </c>
      <c r="V51" s="99" t="str">
        <f t="shared" si="17"/>
        <v>Frank Facio</v>
      </c>
      <c r="W51" s="65">
        <f t="shared" si="18"/>
        <v>4</v>
      </c>
      <c r="X51" s="65">
        <f t="shared" si="8"/>
        <v>4</v>
      </c>
      <c r="Y51" s="66">
        <f t="shared" si="19"/>
        <v>0.5</v>
      </c>
      <c r="Z51" s="66" t="str">
        <f>IF($O51&gt;=summary!Q$2,"yes",CONCATENATE("Not &gt;= ",summary!Q$2))</f>
        <v>Not &gt;= 20</v>
      </c>
      <c r="AA51" s="66">
        <f>IF(AND(summary!Q$1="po/g",AC51&gt;0),W51/AC51,IF(AND(summary!Q$1="po/g",AC51=0),0,W51))</f>
        <v>0.66666666666666663</v>
      </c>
      <c r="AB51" s="66" t="str">
        <f>IF(AC51&gt;=summary!Q$3,"yes",CONCATENATE("Not &gt;= ",summary!Q$3))</f>
        <v>yes</v>
      </c>
      <c r="AC51" s="65">
        <f t="shared" si="9"/>
        <v>6</v>
      </c>
      <c r="AD51" s="128">
        <f>(S51*O51)/(O51+MAX(summary!$Q$2-O51,0))</f>
        <v>0.1</v>
      </c>
    </row>
    <row r="52" spans="1:30" x14ac:dyDescent="0.25">
      <c r="A52" s="96" t="str">
        <f t="shared" si="7"/>
        <v>6</v>
      </c>
      <c r="B52" s="99" t="str">
        <f t="shared" si="10"/>
        <v>Michael Garrett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11"/>
        <v>0</v>
      </c>
      <c r="P52" s="62">
        <f t="shared" si="12"/>
        <v>0</v>
      </c>
      <c r="Q52" s="62">
        <f t="shared" si="13"/>
        <v>0</v>
      </c>
      <c r="R52" s="104">
        <f t="shared" si="14"/>
        <v>0</v>
      </c>
      <c r="S52" s="98">
        <f t="shared" si="15"/>
        <v>0</v>
      </c>
      <c r="U52" s="49" t="str">
        <f t="shared" si="16"/>
        <v>6</v>
      </c>
      <c r="V52" s="99" t="str">
        <f t="shared" si="17"/>
        <v>Michael Garrett</v>
      </c>
      <c r="W52" s="65">
        <f t="shared" si="18"/>
        <v>0</v>
      </c>
      <c r="X52" s="65" t="str">
        <f t="shared" si="8"/>
        <v>N/A</v>
      </c>
      <c r="Y52" s="66">
        <f t="shared" si="19"/>
        <v>0</v>
      </c>
      <c r="Z52" s="66" t="str">
        <f>IF($O52&gt;=summary!Q$2,"yes",CONCATENATE("Not &gt;= ",summary!Q$2))</f>
        <v>Not &gt;= 20</v>
      </c>
      <c r="AA52" s="66">
        <f>IF(AND(summary!Q$1="po/g",AC52&gt;0),W52/AC52,IF(AND(summary!Q$1="po/g",AC52=0),0,W52))</f>
        <v>0</v>
      </c>
      <c r="AB52" s="66" t="str">
        <f>IF(AC52&gt;=summary!Q$3,"yes",CONCATENATE("Not &gt;= ",summary!Q$3))</f>
        <v>Not &gt;= 4</v>
      </c>
      <c r="AC52" s="65">
        <f t="shared" si="9"/>
        <v>1</v>
      </c>
      <c r="AD52" s="128">
        <f>(S52*O52)/(O52+MAX(summary!$Q$2-O52,0))</f>
        <v>0</v>
      </c>
    </row>
    <row r="53" spans="1:30" x14ac:dyDescent="0.25">
      <c r="A53" s="96" t="str">
        <f t="shared" si="7"/>
        <v>9</v>
      </c>
      <c r="B53" s="99" t="str">
        <f t="shared" si="10"/>
        <v>Lee Rodriguez</v>
      </c>
      <c r="C53" s="12">
        <v>4</v>
      </c>
      <c r="D53" s="13">
        <v>3</v>
      </c>
      <c r="E53" s="13">
        <v>0</v>
      </c>
      <c r="F53" s="14">
        <v>0</v>
      </c>
      <c r="G53" s="12"/>
      <c r="H53" s="13"/>
      <c r="I53" s="13"/>
      <c r="J53" s="14"/>
      <c r="K53" s="12"/>
      <c r="L53" s="13"/>
      <c r="M53" s="13"/>
      <c r="N53" s="14"/>
      <c r="O53" s="103">
        <f t="shared" si="11"/>
        <v>39</v>
      </c>
      <c r="P53" s="62">
        <f t="shared" si="12"/>
        <v>18</v>
      </c>
      <c r="Q53" s="62">
        <f t="shared" si="13"/>
        <v>7</v>
      </c>
      <c r="R53" s="104">
        <f t="shared" si="14"/>
        <v>2</v>
      </c>
      <c r="S53" s="98">
        <f t="shared" si="15"/>
        <v>0.46153846153846156</v>
      </c>
      <c r="U53" s="49" t="str">
        <f t="shared" si="16"/>
        <v>9</v>
      </c>
      <c r="V53" s="99" t="str">
        <f t="shared" si="17"/>
        <v>Lee Rodriguez</v>
      </c>
      <c r="W53" s="65">
        <f t="shared" si="18"/>
        <v>2</v>
      </c>
      <c r="X53" s="65">
        <f t="shared" si="8"/>
        <v>2</v>
      </c>
      <c r="Y53" s="66">
        <f t="shared" si="19"/>
        <v>0.46153846153846156</v>
      </c>
      <c r="Z53" s="66" t="str">
        <f>IF($O53&gt;=summary!Q$2,"yes",CONCATENATE("Not &gt;= ",summary!Q$2))</f>
        <v>yes</v>
      </c>
      <c r="AA53" s="66">
        <f>IF(AND(summary!Q$1="po/g",AC53&gt;0),W53/AC53,IF(AND(summary!Q$1="po/g",AC53=0),0,W53))</f>
        <v>0.22222222222222221</v>
      </c>
      <c r="AB53" s="66" t="str">
        <f>IF(AC53&gt;=summary!Q$3,"yes",CONCATENATE("Not &gt;= ",summary!Q$3))</f>
        <v>yes</v>
      </c>
      <c r="AC53" s="65">
        <f t="shared" si="9"/>
        <v>9</v>
      </c>
      <c r="AD53" s="128">
        <f>(S53*O53)/(O53+MAX(summary!$Q$2-O53,0))</f>
        <v>0.46153846153846156</v>
      </c>
    </row>
    <row r="54" spans="1:30" x14ac:dyDescent="0.25">
      <c r="A54" s="96" t="str">
        <f t="shared" si="7"/>
        <v>7</v>
      </c>
      <c r="B54" s="99" t="str">
        <f t="shared" si="10"/>
        <v>Greg Roberts</v>
      </c>
      <c r="C54" s="12">
        <v>4</v>
      </c>
      <c r="D54" s="13">
        <v>2</v>
      </c>
      <c r="E54" s="13">
        <v>0</v>
      </c>
      <c r="F54" s="14">
        <v>5</v>
      </c>
      <c r="G54" s="12"/>
      <c r="H54" s="13"/>
      <c r="I54" s="13"/>
      <c r="J54" s="14"/>
      <c r="K54" s="12"/>
      <c r="L54" s="13"/>
      <c r="M54" s="13"/>
      <c r="N54" s="14"/>
      <c r="O54" s="103">
        <f t="shared" si="11"/>
        <v>36</v>
      </c>
      <c r="P54" s="62">
        <f t="shared" si="12"/>
        <v>17</v>
      </c>
      <c r="Q54" s="62">
        <f t="shared" si="13"/>
        <v>6</v>
      </c>
      <c r="R54" s="104">
        <f t="shared" si="14"/>
        <v>45</v>
      </c>
      <c r="S54" s="98">
        <f t="shared" si="15"/>
        <v>0.47222222222222221</v>
      </c>
      <c r="U54" s="49" t="str">
        <f t="shared" si="16"/>
        <v>7</v>
      </c>
      <c r="V54" s="99" t="str">
        <f t="shared" si="17"/>
        <v>Greg Roberts</v>
      </c>
      <c r="W54" s="65">
        <f t="shared" si="18"/>
        <v>45</v>
      </c>
      <c r="X54" s="65">
        <f t="shared" si="8"/>
        <v>45</v>
      </c>
      <c r="Y54" s="66">
        <f t="shared" si="19"/>
        <v>0.47222222222222221</v>
      </c>
      <c r="Z54" s="66" t="str">
        <f>IF($O54&gt;=summary!Q$2,"yes",CONCATENATE("Not &gt;= ",summary!Q$2))</f>
        <v>yes</v>
      </c>
      <c r="AA54" s="66">
        <f>IF(AND(summary!Q$1="po/g",AC54&gt;0),W54/AC54,IF(AND(summary!Q$1="po/g",AC54=0),0,W54))</f>
        <v>5</v>
      </c>
      <c r="AB54" s="66" t="str">
        <f>IF(AC54&gt;=summary!Q$3,"yes",CONCATENATE("Not &gt;= ",summary!Q$3))</f>
        <v>yes</v>
      </c>
      <c r="AC54" s="65">
        <f t="shared" si="9"/>
        <v>9</v>
      </c>
      <c r="AD54" s="128">
        <f>(S54*O54)/(O54+MAX(summary!$Q$2-O54,0))</f>
        <v>0.47222222222222221</v>
      </c>
    </row>
    <row r="55" spans="1:30" x14ac:dyDescent="0.25">
      <c r="A55" s="96">
        <f t="shared" si="7"/>
        <v>0</v>
      </c>
      <c r="B55" s="99">
        <f t="shared" si="10"/>
        <v>0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1"/>
        <v>0</v>
      </c>
      <c r="P55" s="62">
        <f t="shared" si="12"/>
        <v>0</v>
      </c>
      <c r="Q55" s="62">
        <f t="shared" si="13"/>
        <v>0</v>
      </c>
      <c r="R55" s="104">
        <f t="shared" si="14"/>
        <v>0</v>
      </c>
      <c r="S55" s="98">
        <f t="shared" si="15"/>
        <v>0</v>
      </c>
      <c r="U55" s="49">
        <f t="shared" si="16"/>
        <v>0</v>
      </c>
      <c r="V55" s="99">
        <f t="shared" si="17"/>
        <v>0</v>
      </c>
      <c r="W55" s="65">
        <f t="shared" si="18"/>
        <v>0</v>
      </c>
      <c r="X55" s="65" t="str">
        <f t="shared" si="8"/>
        <v>N/A</v>
      </c>
      <c r="Y55" s="66">
        <f t="shared" si="19"/>
        <v>0</v>
      </c>
      <c r="Z55" s="66" t="str">
        <f>IF($O55&gt;=summary!Q$2,"yes",CONCATENATE("Not &gt;= ",summary!Q$2))</f>
        <v>Not &gt;= 20</v>
      </c>
      <c r="AA55" s="66">
        <f>IF(AND(summary!Q$1="po/g",AC55&gt;0),W55/AC55,IF(AND(summary!Q$1="po/g",AC55=0),0,W55))</f>
        <v>0</v>
      </c>
      <c r="AB55" s="66" t="str">
        <f>IF(AC55&gt;=summary!Q$3,"yes",CONCATENATE("Not &gt;= ",summary!Q$3))</f>
        <v>Not &gt;= 4</v>
      </c>
      <c r="AC55" s="65">
        <f t="shared" si="9"/>
        <v>0</v>
      </c>
      <c r="AD55" s="128">
        <f>(S55*O55)/(O55+MAX(summary!$Q$2-O55,0))</f>
        <v>0</v>
      </c>
    </row>
    <row r="56" spans="1:30" x14ac:dyDescent="0.25">
      <c r="A56" s="96">
        <f t="shared" si="7"/>
        <v>0</v>
      </c>
      <c r="B56" s="99">
        <f t="shared" si="10"/>
        <v>0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1"/>
        <v>0</v>
      </c>
      <c r="P56" s="62">
        <f t="shared" si="12"/>
        <v>0</v>
      </c>
      <c r="Q56" s="62">
        <f t="shared" si="13"/>
        <v>0</v>
      </c>
      <c r="R56" s="104">
        <f t="shared" si="14"/>
        <v>0</v>
      </c>
      <c r="S56" s="98">
        <f t="shared" si="15"/>
        <v>0</v>
      </c>
      <c r="U56" s="49">
        <f t="shared" si="16"/>
        <v>0</v>
      </c>
      <c r="V56" s="99">
        <f t="shared" si="17"/>
        <v>0</v>
      </c>
      <c r="W56" s="65">
        <f t="shared" si="18"/>
        <v>0</v>
      </c>
      <c r="X56" s="65" t="str">
        <f t="shared" si="8"/>
        <v>N/A</v>
      </c>
      <c r="Y56" s="66">
        <f t="shared" si="19"/>
        <v>0</v>
      </c>
      <c r="Z56" s="66" t="str">
        <f>IF($O56&gt;=summary!Q$2,"yes",CONCATENATE("Not &gt;= ",summary!Q$2))</f>
        <v>Not &gt;= 20</v>
      </c>
      <c r="AA56" s="66">
        <f>IF(AND(summary!Q$1="po/g",AC56&gt;0),W56/AC56,IF(AND(summary!Q$1="po/g",AC56=0),0,W56))</f>
        <v>0</v>
      </c>
      <c r="AB56" s="66" t="str">
        <f>IF(AC56&gt;=summary!Q$3,"yes",CONCATENATE("Not &gt;= ",summary!Q$3))</f>
        <v>Not &gt;= 4</v>
      </c>
      <c r="AC56" s="65">
        <f t="shared" si="9"/>
        <v>0</v>
      </c>
      <c r="AD56" s="128">
        <f>(S56*O56)/(O56+MAX(summary!$Q$2-O56,0))</f>
        <v>0</v>
      </c>
    </row>
    <row r="57" spans="1:30" x14ac:dyDescent="0.25">
      <c r="A57" s="96">
        <f t="shared" si="7"/>
        <v>0</v>
      </c>
      <c r="B57" s="99">
        <f t="shared" si="10"/>
        <v>0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1"/>
        <v>0</v>
      </c>
      <c r="P57" s="62">
        <f t="shared" si="12"/>
        <v>0</v>
      </c>
      <c r="Q57" s="62">
        <f t="shared" si="13"/>
        <v>0</v>
      </c>
      <c r="R57" s="104">
        <f t="shared" si="14"/>
        <v>0</v>
      </c>
      <c r="S57" s="98">
        <f t="shared" si="15"/>
        <v>0</v>
      </c>
      <c r="U57" s="49">
        <f t="shared" si="16"/>
        <v>0</v>
      </c>
      <c r="V57" s="99">
        <f t="shared" si="17"/>
        <v>0</v>
      </c>
      <c r="W57" s="65">
        <f t="shared" si="18"/>
        <v>0</v>
      </c>
      <c r="X57" s="65" t="str">
        <f t="shared" si="8"/>
        <v>N/A</v>
      </c>
      <c r="Y57" s="66">
        <f t="shared" si="19"/>
        <v>0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Not &gt;= 4</v>
      </c>
      <c r="AC57" s="65">
        <f t="shared" si="9"/>
        <v>0</v>
      </c>
      <c r="AD57" s="128">
        <f>(S57*O57)/(O57+MAX(summary!$Q$2-O57,0))</f>
        <v>0</v>
      </c>
    </row>
    <row r="58" spans="1:30" x14ac:dyDescent="0.25">
      <c r="A58" s="96">
        <f t="shared" si="7"/>
        <v>0</v>
      </c>
      <c r="B58" s="99">
        <f t="shared" si="10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1"/>
        <v>0</v>
      </c>
      <c r="P58" s="106">
        <f t="shared" si="12"/>
        <v>0</v>
      </c>
      <c r="Q58" s="106">
        <f t="shared" si="13"/>
        <v>0</v>
      </c>
      <c r="R58" s="107">
        <f t="shared" si="14"/>
        <v>0</v>
      </c>
      <c r="S58" s="98">
        <f t="shared" si="15"/>
        <v>0</v>
      </c>
      <c r="U58" s="49">
        <f t="shared" si="16"/>
        <v>0</v>
      </c>
      <c r="V58" s="99">
        <f t="shared" si="17"/>
        <v>0</v>
      </c>
      <c r="W58" s="65">
        <f t="shared" si="18"/>
        <v>0</v>
      </c>
      <c r="X58" s="65" t="str">
        <f t="shared" si="8"/>
        <v>N/A</v>
      </c>
      <c r="Y58" s="66">
        <f t="shared" si="19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0</v>
      </c>
      <c r="AD58" s="128">
        <f>(S58*O58)/(O58+MAX(summary!$Q$2-O58,0))</f>
        <v>0</v>
      </c>
    </row>
    <row r="59" spans="1:30" x14ac:dyDescent="0.25">
      <c r="A59" s="96">
        <f t="shared" si="7"/>
        <v>0</v>
      </c>
      <c r="B59" s="99">
        <f t="shared" si="10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1"/>
        <v>0</v>
      </c>
      <c r="P59" s="62">
        <f t="shared" si="12"/>
        <v>0</v>
      </c>
      <c r="Q59" s="62">
        <f t="shared" si="13"/>
        <v>0</v>
      </c>
      <c r="R59" s="104">
        <f t="shared" si="14"/>
        <v>0</v>
      </c>
      <c r="S59" s="98">
        <f t="shared" si="15"/>
        <v>0</v>
      </c>
      <c r="U59" s="49">
        <f t="shared" si="16"/>
        <v>0</v>
      </c>
      <c r="V59" s="99">
        <f t="shared" si="17"/>
        <v>0</v>
      </c>
      <c r="W59" s="65">
        <f t="shared" si="18"/>
        <v>0</v>
      </c>
      <c r="X59" s="65" t="str">
        <f t="shared" si="8"/>
        <v>N/A</v>
      </c>
      <c r="Y59" s="66">
        <f t="shared" si="19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7"/>
        <v>0</v>
      </c>
      <c r="B60" s="99">
        <f t="shared" si="10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1"/>
        <v>0</v>
      </c>
      <c r="P60" s="62">
        <f t="shared" si="12"/>
        <v>0</v>
      </c>
      <c r="Q60" s="62">
        <f t="shared" si="13"/>
        <v>0</v>
      </c>
      <c r="R60" s="104">
        <f t="shared" si="14"/>
        <v>0</v>
      </c>
      <c r="S60" s="98">
        <f t="shared" si="15"/>
        <v>0</v>
      </c>
      <c r="U60" s="49">
        <f t="shared" si="16"/>
        <v>0</v>
      </c>
      <c r="V60" s="99">
        <f t="shared" si="17"/>
        <v>0</v>
      </c>
      <c r="W60" s="65">
        <f t="shared" si="18"/>
        <v>0</v>
      </c>
      <c r="X60" s="65" t="str">
        <f t="shared" si="8"/>
        <v>N/A</v>
      </c>
      <c r="Y60" s="66">
        <f t="shared" si="19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7"/>
        <v xml:space="preserve"> </v>
      </c>
      <c r="B61" s="100">
        <f t="shared" si="10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1"/>
        <v>0</v>
      </c>
      <c r="P61" s="62">
        <f t="shared" si="12"/>
        <v>0</v>
      </c>
      <c r="Q61" s="62">
        <f t="shared" si="13"/>
        <v>0</v>
      </c>
      <c r="R61" s="104">
        <f t="shared" si="14"/>
        <v>0</v>
      </c>
      <c r="S61" s="98">
        <f t="shared" si="15"/>
        <v>0</v>
      </c>
      <c r="U61" s="45" t="str">
        <f t="shared" si="16"/>
        <v xml:space="preserve"> </v>
      </c>
      <c r="V61" s="100">
        <f t="shared" si="17"/>
        <v>0</v>
      </c>
      <c r="W61" s="65">
        <f t="shared" si="18"/>
        <v>0</v>
      </c>
      <c r="X61" s="65" t="str">
        <f t="shared" si="8"/>
        <v>N/A</v>
      </c>
      <c r="Y61" s="66">
        <f t="shared" si="19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Fonzie Medrano</v>
      </c>
      <c r="C63" s="25">
        <v>28</v>
      </c>
      <c r="D63" s="26">
        <v>13</v>
      </c>
      <c r="E63" s="26">
        <v>2</v>
      </c>
      <c r="F63" s="27">
        <v>10</v>
      </c>
      <c r="G63" s="71"/>
      <c r="H63" s="72"/>
      <c r="I63" s="72"/>
      <c r="J63" s="73"/>
      <c r="K63" s="71"/>
      <c r="L63" s="72"/>
      <c r="M63" s="72"/>
      <c r="N63" s="73"/>
      <c r="O63" s="25">
        <f>SUM(C18,G18,K18,O18,C40,G40,K40,O40,C63,G63,K63)</f>
        <v>260</v>
      </c>
      <c r="P63" s="25">
        <f>SUM(D18,H18,L18,P18,D40,H40,L40,P40,D63,H63,L63)</f>
        <v>126</v>
      </c>
      <c r="Q63" s="25">
        <f>SUM(E18,I18,M18,Q18,E40,I40,M40,Q40,E63,I63,M63)</f>
        <v>45</v>
      </c>
      <c r="R63" s="27"/>
      <c r="S63" s="74">
        <f>SUM(Q63/O63)</f>
        <v>0.17307692307692307</v>
      </c>
      <c r="V63" s="62" t="s">
        <v>23</v>
      </c>
      <c r="W63" s="65">
        <f>SUM(W47:W61)</f>
        <v>89</v>
      </c>
      <c r="X63" s="65">
        <f>SUM(X47:X61)</f>
        <v>89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>
        <f>B41</f>
        <v>0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>SUM(C19,G19,K19,O19,C41,G41,K41,O41,C64,G64,K64)</f>
        <v>0</v>
      </c>
      <c r="P64" s="26"/>
      <c r="Q64" s="25">
        <f>SUM(E19,I19,M19,Q19,E41,I41,M41,Q41,E64,I64,M64)</f>
        <v>0</v>
      </c>
      <c r="R64" s="27"/>
      <c r="S64" s="74" t="e">
        <f>SUM(Q64/O64)</f>
        <v>#DIV/0!</v>
      </c>
      <c r="V64" s="75" t="s">
        <v>24</v>
      </c>
      <c r="W64" s="69"/>
      <c r="X64" s="69"/>
      <c r="Y64" s="76">
        <f>MAX(Y47:Y61)</f>
        <v>0.55319148936170215</v>
      </c>
      <c r="Z64" s="76"/>
      <c r="AA64" s="76">
        <f>MAX(AA47:AA61)</f>
        <v>5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20">SUM(C47:C61)</f>
        <v>28</v>
      </c>
      <c r="D65" s="35">
        <f t="shared" si="20"/>
        <v>13</v>
      </c>
      <c r="E65" s="35">
        <f t="shared" si="20"/>
        <v>2</v>
      </c>
      <c r="F65" s="35">
        <f t="shared" si="20"/>
        <v>10</v>
      </c>
      <c r="G65" s="35">
        <f t="shared" si="20"/>
        <v>0</v>
      </c>
      <c r="H65" s="35">
        <f t="shared" si="20"/>
        <v>0</v>
      </c>
      <c r="I65" s="35">
        <f t="shared" si="20"/>
        <v>0</v>
      </c>
      <c r="J65" s="35">
        <f t="shared" si="20"/>
        <v>0</v>
      </c>
      <c r="K65" s="35">
        <f t="shared" si="20"/>
        <v>0</v>
      </c>
      <c r="L65" s="35">
        <f t="shared" si="20"/>
        <v>0</v>
      </c>
      <c r="M65" s="35">
        <f t="shared" si="20"/>
        <v>0</v>
      </c>
      <c r="N65" s="35">
        <f t="shared" si="20"/>
        <v>0</v>
      </c>
      <c r="O65" s="67">
        <f t="shared" si="20"/>
        <v>260</v>
      </c>
      <c r="P65" s="81">
        <f>SUM(P46:P61)</f>
        <v>126</v>
      </c>
      <c r="Q65" s="81">
        <f>SUM(Q46:Q61)</f>
        <v>45</v>
      </c>
      <c r="R65" s="81">
        <f>SUM(R46:R61)</f>
        <v>89</v>
      </c>
      <c r="S65" s="82">
        <f>AVERAGE(P65/O65)</f>
        <v>0.48461538461538461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260</v>
      </c>
      <c r="D66" s="35">
        <f>SUM(P43,D65)</f>
        <v>126</v>
      </c>
      <c r="E66" s="35">
        <f>SUM(Q43,E65)</f>
        <v>45</v>
      </c>
      <c r="F66" s="35">
        <f>SUM(R43,F65)</f>
        <v>89</v>
      </c>
      <c r="G66" s="35">
        <f t="shared" ref="G66:M66" si="21">SUM(C66,G65)</f>
        <v>260</v>
      </c>
      <c r="H66" s="35">
        <f t="shared" si="21"/>
        <v>126</v>
      </c>
      <c r="I66" s="35">
        <f t="shared" si="21"/>
        <v>45</v>
      </c>
      <c r="J66" s="35">
        <f t="shared" si="21"/>
        <v>89</v>
      </c>
      <c r="K66" s="35">
        <f t="shared" si="21"/>
        <v>260</v>
      </c>
      <c r="L66" s="35">
        <f t="shared" si="21"/>
        <v>126</v>
      </c>
      <c r="M66" s="35">
        <f t="shared" si="21"/>
        <v>45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0.413953488372093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1.2692307692307692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9</v>
      </c>
      <c r="E69" s="86" t="s">
        <v>32</v>
      </c>
      <c r="V69" s="90" t="s">
        <v>29</v>
      </c>
      <c r="W69" s="68" t="str">
        <f>B63</f>
        <v>Fonzie Medrano</v>
      </c>
      <c r="X69" s="92">
        <f>1-Q63/O63</f>
        <v>0.82692307692307687</v>
      </c>
      <c r="Y69" s="69" t="str">
        <f>IF(O63&gt;=summary!Q$4,"yes",CONCATENATE("Not &gt;= ",summary!Q$4))</f>
        <v>yes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>
        <f>B64</f>
        <v>0</v>
      </c>
      <c r="X70" s="95" t="e">
        <f>1-Q64/O64</f>
        <v>#DIV/0!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O1:Q1"/>
    <mergeCell ref="G1:I1"/>
    <mergeCell ref="K1:M1"/>
    <mergeCell ref="C1:E1"/>
    <mergeCell ref="V67:X67"/>
    <mergeCell ref="C45:E45"/>
    <mergeCell ref="G45:I45"/>
    <mergeCell ref="K45:M45"/>
    <mergeCell ref="K23:M23"/>
    <mergeCell ref="C23:E23"/>
    <mergeCell ref="G23:I23"/>
    <mergeCell ref="O23:Q23"/>
  </mergeCells>
  <phoneticPr fontId="0" type="noConversion"/>
  <conditionalFormatting sqref="Y47:Z62">
    <cfRule type="cellIs" dxfId="27" priority="1" stopIfTrue="1" operator="equal">
      <formula>$Y$64</formula>
    </cfRule>
  </conditionalFormatting>
  <conditionalFormatting sqref="AA47:AB62">
    <cfRule type="cellIs" dxfId="26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E0D05-BD74-45C2-9A91-00AC137A84A1}">
  <sheetPr codeName="Sheet18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20" ht="13.8" thickBot="1" x14ac:dyDescent="0.3">
      <c r="A1" s="1" t="s">
        <v>0</v>
      </c>
      <c r="B1" s="2" t="s">
        <v>1</v>
      </c>
      <c r="C1" s="159" t="s">
        <v>54</v>
      </c>
      <c r="D1" s="160"/>
      <c r="E1" s="161"/>
      <c r="F1" s="4">
        <v>18</v>
      </c>
      <c r="G1" s="159" t="s">
        <v>63</v>
      </c>
      <c r="H1" s="160"/>
      <c r="I1" s="161"/>
      <c r="J1" s="4">
        <v>15</v>
      </c>
      <c r="K1" s="159" t="s">
        <v>238</v>
      </c>
      <c r="L1" s="160"/>
      <c r="M1" s="161"/>
      <c r="N1" s="4">
        <v>7</v>
      </c>
      <c r="O1" s="159" t="s">
        <v>107</v>
      </c>
      <c r="P1" s="160"/>
      <c r="Q1" s="161"/>
      <c r="R1" s="4">
        <v>12</v>
      </c>
      <c r="S1" s="6"/>
    </row>
    <row r="2" spans="1:20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5">
      <c r="A3" s="96" t="s">
        <v>167</v>
      </c>
      <c r="B3" s="99" t="s">
        <v>152</v>
      </c>
      <c r="C3" s="140">
        <v>3</v>
      </c>
      <c r="D3" s="13">
        <v>0</v>
      </c>
      <c r="E3" s="13">
        <v>1</v>
      </c>
      <c r="F3" s="14">
        <v>0</v>
      </c>
      <c r="G3" s="12">
        <v>1</v>
      </c>
      <c r="H3" s="13">
        <v>0</v>
      </c>
      <c r="I3" s="13">
        <v>0</v>
      </c>
      <c r="J3" s="14">
        <v>0</v>
      </c>
      <c r="K3" s="140">
        <v>4</v>
      </c>
      <c r="L3" s="141">
        <v>3</v>
      </c>
      <c r="M3" s="141">
        <v>0</v>
      </c>
      <c r="N3" s="142">
        <v>0</v>
      </c>
      <c r="O3" s="12">
        <v>5</v>
      </c>
      <c r="P3" s="13">
        <v>3</v>
      </c>
      <c r="Q3" s="13">
        <v>1</v>
      </c>
      <c r="R3" s="14">
        <v>0</v>
      </c>
      <c r="S3" s="17"/>
      <c r="T3" s="112"/>
    </row>
    <row r="4" spans="1:20" x14ac:dyDescent="0.25">
      <c r="A4" s="96" t="s">
        <v>148</v>
      </c>
      <c r="B4" s="99" t="s">
        <v>239</v>
      </c>
      <c r="C4" s="140">
        <v>1</v>
      </c>
      <c r="D4" s="13">
        <v>0</v>
      </c>
      <c r="E4" s="13">
        <v>1</v>
      </c>
      <c r="F4" s="14">
        <v>0</v>
      </c>
      <c r="G4" s="12">
        <v>1</v>
      </c>
      <c r="H4" s="13">
        <v>0</v>
      </c>
      <c r="I4" s="13">
        <v>1</v>
      </c>
      <c r="J4" s="14">
        <v>0</v>
      </c>
      <c r="K4" s="140">
        <v>1</v>
      </c>
      <c r="L4" s="141">
        <v>0</v>
      </c>
      <c r="M4" s="141">
        <v>0</v>
      </c>
      <c r="N4" s="142">
        <v>0</v>
      </c>
      <c r="O4" s="12"/>
      <c r="P4" s="13"/>
      <c r="Q4" s="13"/>
      <c r="R4" s="14"/>
      <c r="S4" s="17"/>
      <c r="T4" s="112"/>
    </row>
    <row r="5" spans="1:20" x14ac:dyDescent="0.25">
      <c r="A5" s="96" t="s">
        <v>212</v>
      </c>
      <c r="B5" s="99" t="s">
        <v>302</v>
      </c>
      <c r="C5" s="140">
        <v>4</v>
      </c>
      <c r="D5" s="13">
        <v>3</v>
      </c>
      <c r="E5" s="13">
        <v>0</v>
      </c>
      <c r="F5" s="14">
        <v>4</v>
      </c>
      <c r="G5" s="12">
        <v>5</v>
      </c>
      <c r="H5" s="13">
        <v>2</v>
      </c>
      <c r="I5" s="13">
        <v>0</v>
      </c>
      <c r="J5" s="14">
        <v>2</v>
      </c>
      <c r="K5" s="140">
        <v>6</v>
      </c>
      <c r="L5" s="141">
        <v>4</v>
      </c>
      <c r="M5" s="141">
        <v>0</v>
      </c>
      <c r="N5" s="142">
        <v>2</v>
      </c>
      <c r="O5" s="12">
        <v>5</v>
      </c>
      <c r="P5" s="13">
        <v>2</v>
      </c>
      <c r="Q5" s="13">
        <v>0</v>
      </c>
      <c r="R5" s="14">
        <v>4</v>
      </c>
      <c r="S5" s="17"/>
      <c r="T5" s="112"/>
    </row>
    <row r="6" spans="1:20" x14ac:dyDescent="0.25">
      <c r="A6" s="96" t="s">
        <v>125</v>
      </c>
      <c r="B6" s="99" t="s">
        <v>150</v>
      </c>
      <c r="C6" s="140">
        <v>3</v>
      </c>
      <c r="D6" s="13">
        <v>1</v>
      </c>
      <c r="E6" s="13">
        <v>1</v>
      </c>
      <c r="F6" s="14">
        <v>1</v>
      </c>
      <c r="G6" s="12">
        <v>4</v>
      </c>
      <c r="H6" s="13">
        <v>2</v>
      </c>
      <c r="I6" s="13">
        <v>0</v>
      </c>
      <c r="J6" s="14">
        <v>2</v>
      </c>
      <c r="K6" s="140">
        <v>6</v>
      </c>
      <c r="L6" s="141">
        <v>2</v>
      </c>
      <c r="M6" s="141">
        <v>2</v>
      </c>
      <c r="N6" s="142">
        <v>4</v>
      </c>
      <c r="O6" s="12">
        <v>5</v>
      </c>
      <c r="P6" s="13">
        <v>2</v>
      </c>
      <c r="Q6" s="13">
        <v>0</v>
      </c>
      <c r="R6" s="14">
        <v>0</v>
      </c>
      <c r="S6" s="17" t="s">
        <v>8</v>
      </c>
      <c r="T6" s="112"/>
    </row>
    <row r="7" spans="1:20" x14ac:dyDescent="0.25">
      <c r="A7" s="96" t="s">
        <v>151</v>
      </c>
      <c r="B7" s="99" t="s">
        <v>68</v>
      </c>
      <c r="C7" s="140">
        <v>1</v>
      </c>
      <c r="D7" s="13">
        <v>0</v>
      </c>
      <c r="E7" s="13">
        <v>0</v>
      </c>
      <c r="F7" s="14">
        <v>1</v>
      </c>
      <c r="G7" s="12">
        <v>4</v>
      </c>
      <c r="H7" s="13">
        <v>1</v>
      </c>
      <c r="I7" s="13">
        <v>1</v>
      </c>
      <c r="J7" s="14">
        <v>0</v>
      </c>
      <c r="K7" s="140">
        <v>2</v>
      </c>
      <c r="L7" s="141">
        <v>1</v>
      </c>
      <c r="M7" s="141">
        <v>0</v>
      </c>
      <c r="N7" s="142">
        <v>0</v>
      </c>
      <c r="O7" s="12">
        <v>1</v>
      </c>
      <c r="P7" s="13">
        <v>1</v>
      </c>
      <c r="Q7" s="13">
        <v>0</v>
      </c>
      <c r="R7" s="14">
        <v>0</v>
      </c>
      <c r="S7" s="17"/>
      <c r="T7" s="112"/>
    </row>
    <row r="8" spans="1:20" x14ac:dyDescent="0.25">
      <c r="A8" s="96" t="s">
        <v>123</v>
      </c>
      <c r="B8" s="99" t="s">
        <v>213</v>
      </c>
      <c r="C8" s="140">
        <v>2</v>
      </c>
      <c r="D8" s="13">
        <v>0</v>
      </c>
      <c r="E8" s="13">
        <v>2</v>
      </c>
      <c r="F8" s="14">
        <v>0</v>
      </c>
      <c r="G8" s="12">
        <v>2</v>
      </c>
      <c r="H8" s="13">
        <v>1</v>
      </c>
      <c r="I8" s="13">
        <v>0</v>
      </c>
      <c r="J8" s="14">
        <v>0</v>
      </c>
      <c r="K8" s="140">
        <v>5</v>
      </c>
      <c r="L8" s="141">
        <v>3</v>
      </c>
      <c r="M8" s="141">
        <v>1</v>
      </c>
      <c r="N8" s="142">
        <v>1</v>
      </c>
      <c r="O8" s="12">
        <v>4</v>
      </c>
      <c r="P8" s="13">
        <v>1</v>
      </c>
      <c r="Q8" s="13">
        <v>0</v>
      </c>
      <c r="R8" s="14">
        <v>1</v>
      </c>
      <c r="S8" s="17"/>
      <c r="T8" s="112"/>
    </row>
    <row r="9" spans="1:20" x14ac:dyDescent="0.25">
      <c r="A9" s="96" t="s">
        <v>240</v>
      </c>
      <c r="B9" s="155" t="s">
        <v>273</v>
      </c>
      <c r="C9" s="140">
        <v>2</v>
      </c>
      <c r="D9" s="13">
        <v>0</v>
      </c>
      <c r="E9" s="13">
        <v>0</v>
      </c>
      <c r="F9" s="14">
        <v>0</v>
      </c>
      <c r="G9" s="12">
        <v>2</v>
      </c>
      <c r="H9" s="13">
        <v>0</v>
      </c>
      <c r="I9" s="13">
        <v>0</v>
      </c>
      <c r="J9" s="14">
        <v>0</v>
      </c>
      <c r="K9" s="140">
        <v>0</v>
      </c>
      <c r="L9" s="141">
        <v>0</v>
      </c>
      <c r="M9" s="141">
        <v>0</v>
      </c>
      <c r="N9" s="142">
        <v>0</v>
      </c>
      <c r="O9" s="12"/>
      <c r="P9" s="13"/>
      <c r="Q9" s="13"/>
      <c r="R9" s="14"/>
      <c r="S9" s="17"/>
      <c r="T9" s="112"/>
    </row>
    <row r="10" spans="1:20" x14ac:dyDescent="0.25">
      <c r="A10" s="96" t="s">
        <v>118</v>
      </c>
      <c r="B10" s="99" t="s">
        <v>214</v>
      </c>
      <c r="C10" s="140">
        <v>0</v>
      </c>
      <c r="D10" s="13">
        <v>0</v>
      </c>
      <c r="E10" s="13">
        <v>0</v>
      </c>
      <c r="F10" s="14">
        <v>2</v>
      </c>
      <c r="G10" s="12">
        <v>0</v>
      </c>
      <c r="H10" s="13">
        <v>0</v>
      </c>
      <c r="I10" s="13">
        <v>0</v>
      </c>
      <c r="J10" s="14">
        <v>2</v>
      </c>
      <c r="K10" s="140">
        <v>1</v>
      </c>
      <c r="L10" s="141">
        <v>0</v>
      </c>
      <c r="M10" s="141">
        <v>0</v>
      </c>
      <c r="N10" s="142">
        <v>0</v>
      </c>
      <c r="O10" s="12">
        <v>0</v>
      </c>
      <c r="P10" s="13">
        <v>0</v>
      </c>
      <c r="Q10" s="13">
        <v>0</v>
      </c>
      <c r="R10" s="14">
        <v>1</v>
      </c>
      <c r="S10" s="17"/>
      <c r="T10" s="112"/>
    </row>
    <row r="11" spans="1:20" x14ac:dyDescent="0.25">
      <c r="A11" s="96" t="s">
        <v>131</v>
      </c>
      <c r="B11" s="99" t="s">
        <v>303</v>
      </c>
      <c r="C11" s="140">
        <v>4</v>
      </c>
      <c r="D11" s="13">
        <v>1</v>
      </c>
      <c r="E11" s="13">
        <v>2</v>
      </c>
      <c r="F11" s="14">
        <v>4</v>
      </c>
      <c r="G11" s="12">
        <v>4</v>
      </c>
      <c r="H11" s="13">
        <v>2</v>
      </c>
      <c r="I11" s="13">
        <v>1</v>
      </c>
      <c r="J11" s="14">
        <v>2</v>
      </c>
      <c r="K11" s="140">
        <v>5</v>
      </c>
      <c r="L11" s="141">
        <v>2</v>
      </c>
      <c r="M11" s="141">
        <v>2</v>
      </c>
      <c r="N11" s="142">
        <v>1</v>
      </c>
      <c r="O11" s="12">
        <v>4</v>
      </c>
      <c r="P11" s="13">
        <v>0</v>
      </c>
      <c r="Q11" s="13">
        <v>2</v>
      </c>
      <c r="R11" s="14">
        <v>5</v>
      </c>
      <c r="S11" s="17"/>
      <c r="T11" s="112"/>
    </row>
    <row r="12" spans="1:20" x14ac:dyDescent="0.25">
      <c r="A12" s="96" t="s">
        <v>136</v>
      </c>
      <c r="B12" s="99" t="s">
        <v>168</v>
      </c>
      <c r="C12" s="140">
        <v>3</v>
      </c>
      <c r="D12" s="13">
        <v>1</v>
      </c>
      <c r="E12" s="13">
        <v>0</v>
      </c>
      <c r="F12" s="14">
        <v>1</v>
      </c>
      <c r="G12" s="12">
        <v>3</v>
      </c>
      <c r="H12" s="13">
        <v>0</v>
      </c>
      <c r="I12" s="13">
        <v>0</v>
      </c>
      <c r="J12" s="14">
        <v>2</v>
      </c>
      <c r="K12" s="140">
        <v>2</v>
      </c>
      <c r="L12" s="141">
        <v>0</v>
      </c>
      <c r="M12" s="141">
        <v>0</v>
      </c>
      <c r="N12" s="142">
        <v>0</v>
      </c>
      <c r="O12" s="12">
        <v>3</v>
      </c>
      <c r="P12" s="13">
        <v>0</v>
      </c>
      <c r="Q12" s="13">
        <v>0</v>
      </c>
      <c r="R12" s="14">
        <v>0</v>
      </c>
      <c r="S12" s="17"/>
      <c r="T12" s="112"/>
    </row>
    <row r="13" spans="1:20" x14ac:dyDescent="0.25">
      <c r="A13" s="96" t="s">
        <v>116</v>
      </c>
      <c r="B13" s="99" t="s">
        <v>234</v>
      </c>
      <c r="C13" s="140">
        <v>1</v>
      </c>
      <c r="D13" s="13">
        <v>0</v>
      </c>
      <c r="E13" s="13">
        <v>1</v>
      </c>
      <c r="F13" s="14">
        <v>0</v>
      </c>
      <c r="G13" s="12"/>
      <c r="H13" s="13"/>
      <c r="I13" s="13"/>
      <c r="J13" s="14"/>
      <c r="K13" s="140">
        <v>1</v>
      </c>
      <c r="L13" s="141">
        <v>0</v>
      </c>
      <c r="M13" s="141">
        <v>0</v>
      </c>
      <c r="N13" s="142">
        <v>0</v>
      </c>
      <c r="O13" s="12"/>
      <c r="P13" s="13"/>
      <c r="Q13" s="13"/>
      <c r="R13" s="14"/>
      <c r="S13" s="17"/>
      <c r="T13" s="112"/>
    </row>
    <row r="14" spans="1:20" x14ac:dyDescent="0.25">
      <c r="A14" s="96"/>
      <c r="B14" s="99"/>
      <c r="C14" s="140"/>
      <c r="D14" s="13"/>
      <c r="E14" s="13"/>
      <c r="F14" s="14"/>
      <c r="G14" s="12"/>
      <c r="H14" s="13"/>
      <c r="I14" s="13"/>
      <c r="J14" s="14"/>
      <c r="K14" s="140"/>
      <c r="L14" s="141"/>
      <c r="M14" s="141"/>
      <c r="N14" s="142"/>
      <c r="O14" s="12"/>
      <c r="P14" s="13"/>
      <c r="Q14" s="13"/>
      <c r="R14" s="14"/>
      <c r="S14" s="17"/>
      <c r="T14" s="112"/>
    </row>
    <row r="15" spans="1:20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  <c r="T15" s="112"/>
    </row>
    <row r="16" spans="1:20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  <c r="T16" s="112"/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18"/>
      <c r="P17" s="19"/>
      <c r="Q17" s="19"/>
      <c r="R17" s="20"/>
      <c r="S17" s="17"/>
    </row>
    <row r="18" spans="1:24" x14ac:dyDescent="0.25">
      <c r="A18" s="23" t="s">
        <v>9</v>
      </c>
      <c r="B18" s="24" t="s">
        <v>153</v>
      </c>
      <c r="C18" s="25">
        <v>24</v>
      </c>
      <c r="D18" s="26">
        <v>6</v>
      </c>
      <c r="E18" s="26">
        <v>8</v>
      </c>
      <c r="F18" s="27">
        <v>13</v>
      </c>
      <c r="G18" s="25">
        <v>26</v>
      </c>
      <c r="H18" s="26">
        <v>8</v>
      </c>
      <c r="I18" s="26">
        <v>3</v>
      </c>
      <c r="J18" s="27">
        <v>10</v>
      </c>
      <c r="K18" s="25">
        <v>33</v>
      </c>
      <c r="L18" s="26">
        <v>15</v>
      </c>
      <c r="M18" s="26">
        <v>5</v>
      </c>
      <c r="N18" s="27">
        <v>8</v>
      </c>
      <c r="O18" s="25">
        <v>27</v>
      </c>
      <c r="P18" s="26">
        <v>9</v>
      </c>
      <c r="Q18" s="26">
        <v>3</v>
      </c>
      <c r="R18" s="27">
        <v>11</v>
      </c>
      <c r="S18" s="29"/>
    </row>
    <row r="19" spans="1:24" ht="13.8" thickBot="1" x14ac:dyDescent="0.3">
      <c r="A19" s="23"/>
      <c r="B19" s="120"/>
      <c r="C19" s="30"/>
      <c r="D19" s="31"/>
      <c r="E19" s="31"/>
      <c r="F19" s="32"/>
      <c r="G19" s="30"/>
      <c r="H19" s="31"/>
      <c r="I19" s="31"/>
      <c r="J19" s="32"/>
      <c r="K19" s="30"/>
      <c r="L19" s="31"/>
      <c r="M19" s="31"/>
      <c r="N19" s="32"/>
      <c r="O19" s="30"/>
      <c r="P19" s="31"/>
      <c r="Q19" s="31"/>
      <c r="R19" s="32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24</v>
      </c>
      <c r="D20" s="35">
        <f t="shared" si="0"/>
        <v>6</v>
      </c>
      <c r="E20" s="35">
        <f t="shared" si="0"/>
        <v>8</v>
      </c>
      <c r="F20" s="35">
        <f t="shared" si="0"/>
        <v>13</v>
      </c>
      <c r="G20" s="35">
        <f t="shared" si="0"/>
        <v>26</v>
      </c>
      <c r="H20" s="35">
        <f t="shared" si="0"/>
        <v>8</v>
      </c>
      <c r="I20" s="35">
        <f t="shared" si="0"/>
        <v>3</v>
      </c>
      <c r="J20" s="35">
        <f t="shared" si="0"/>
        <v>10</v>
      </c>
      <c r="K20" s="35">
        <f t="shared" si="0"/>
        <v>33</v>
      </c>
      <c r="L20" s="35">
        <f t="shared" si="0"/>
        <v>15</v>
      </c>
      <c r="M20" s="35">
        <f t="shared" si="0"/>
        <v>5</v>
      </c>
      <c r="N20" s="35">
        <f t="shared" si="0"/>
        <v>8</v>
      </c>
      <c r="O20" s="35">
        <f t="shared" si="0"/>
        <v>27</v>
      </c>
      <c r="P20" s="35">
        <f t="shared" si="0"/>
        <v>9</v>
      </c>
      <c r="Q20" s="35">
        <f t="shared" si="0"/>
        <v>3</v>
      </c>
      <c r="R20" s="34">
        <f t="shared" si="0"/>
        <v>11</v>
      </c>
      <c r="S20" s="29"/>
    </row>
    <row r="21" spans="1:24" ht="13.8" thickBot="1" x14ac:dyDescent="0.3">
      <c r="A21" s="23"/>
      <c r="B21" s="34" t="s">
        <v>11</v>
      </c>
      <c r="C21" s="36">
        <f>C20</f>
        <v>24</v>
      </c>
      <c r="D21" s="36">
        <f>D20</f>
        <v>6</v>
      </c>
      <c r="E21" s="36">
        <f>E20</f>
        <v>8</v>
      </c>
      <c r="F21" s="36">
        <f>F20</f>
        <v>13</v>
      </c>
      <c r="G21" s="36">
        <f t="shared" ref="G21:R21" si="1">SUM(C21,G20)</f>
        <v>50</v>
      </c>
      <c r="H21" s="36">
        <f t="shared" si="1"/>
        <v>14</v>
      </c>
      <c r="I21" s="36">
        <f t="shared" si="1"/>
        <v>11</v>
      </c>
      <c r="J21" s="36">
        <f t="shared" si="1"/>
        <v>23</v>
      </c>
      <c r="K21" s="36">
        <f t="shared" si="1"/>
        <v>83</v>
      </c>
      <c r="L21" s="36">
        <f t="shared" si="1"/>
        <v>29</v>
      </c>
      <c r="M21" s="36">
        <f t="shared" si="1"/>
        <v>16</v>
      </c>
      <c r="N21" s="36">
        <f t="shared" si="1"/>
        <v>31</v>
      </c>
      <c r="O21" s="37">
        <f t="shared" si="1"/>
        <v>110</v>
      </c>
      <c r="P21" s="36">
        <f t="shared" si="1"/>
        <v>38</v>
      </c>
      <c r="Q21" s="36">
        <f t="shared" si="1"/>
        <v>19</v>
      </c>
      <c r="R21" s="38">
        <f t="shared" si="1"/>
        <v>42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59" t="s">
        <v>106</v>
      </c>
      <c r="D23" s="160"/>
      <c r="E23" s="161"/>
      <c r="F23" s="4">
        <v>9</v>
      </c>
      <c r="G23" s="159" t="s">
        <v>53</v>
      </c>
      <c r="H23" s="160"/>
      <c r="I23" s="161"/>
      <c r="J23" s="4">
        <v>3</v>
      </c>
      <c r="K23" s="159" t="s">
        <v>107</v>
      </c>
      <c r="L23" s="160"/>
      <c r="M23" s="161"/>
      <c r="N23" s="4">
        <v>6</v>
      </c>
      <c r="O23" s="162"/>
      <c r="P23" s="160"/>
      <c r="Q23" s="161"/>
      <c r="R23" s="5"/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81</v>
      </c>
      <c r="B25" s="99" t="str">
        <f t="shared" si="2"/>
        <v>Larry Haile</v>
      </c>
      <c r="C25" s="12">
        <v>4</v>
      </c>
      <c r="D25" s="13">
        <v>1</v>
      </c>
      <c r="E25" s="13">
        <v>1</v>
      </c>
      <c r="F25" s="14">
        <v>1</v>
      </c>
      <c r="G25" s="12">
        <v>3</v>
      </c>
      <c r="H25" s="13">
        <v>1</v>
      </c>
      <c r="I25" s="13">
        <v>2</v>
      </c>
      <c r="J25" s="14">
        <v>0</v>
      </c>
      <c r="K25" s="12">
        <v>5</v>
      </c>
      <c r="L25" s="13">
        <v>4</v>
      </c>
      <c r="M25" s="13">
        <v>0</v>
      </c>
      <c r="N25" s="14">
        <v>0</v>
      </c>
      <c r="O25" s="15"/>
      <c r="P25" s="13"/>
      <c r="Q25" s="13"/>
      <c r="R25" s="16"/>
      <c r="S25" s="17"/>
      <c r="U25" s="47"/>
      <c r="V25" s="48"/>
      <c r="W25" s="47"/>
      <c r="X25" s="45"/>
    </row>
    <row r="26" spans="1:24" x14ac:dyDescent="0.25">
      <c r="A26" s="96" t="str">
        <f t="shared" si="2"/>
        <v>16</v>
      </c>
      <c r="B26" s="99" t="str">
        <f t="shared" si="2"/>
        <v>Aqil Sajjad</v>
      </c>
      <c r="C26" s="12"/>
      <c r="D26" s="13"/>
      <c r="E26" s="13"/>
      <c r="F26" s="14"/>
      <c r="G26" s="12">
        <v>2</v>
      </c>
      <c r="H26" s="13">
        <v>1</v>
      </c>
      <c r="I26" s="13">
        <v>0</v>
      </c>
      <c r="J26" s="14">
        <v>1</v>
      </c>
      <c r="K26" s="12"/>
      <c r="L26" s="13"/>
      <c r="M26" s="13"/>
      <c r="N26" s="14"/>
      <c r="O26" s="15"/>
      <c r="P26" s="13"/>
      <c r="Q26" s="13"/>
      <c r="R26" s="16"/>
      <c r="S26" s="17"/>
      <c r="U26" s="49"/>
      <c r="V26" s="45"/>
      <c r="W26" s="45"/>
      <c r="X26" s="45"/>
    </row>
    <row r="27" spans="1:24" x14ac:dyDescent="0.25">
      <c r="A27" s="96" t="str">
        <f t="shared" si="2"/>
        <v>37</v>
      </c>
      <c r="B27" s="99" t="str">
        <f t="shared" si="2"/>
        <v>Shayne Cantan</v>
      </c>
      <c r="C27" s="12">
        <v>4</v>
      </c>
      <c r="D27" s="13">
        <v>1</v>
      </c>
      <c r="E27" s="13">
        <v>0</v>
      </c>
      <c r="F27" s="14">
        <v>3</v>
      </c>
      <c r="G27" s="12">
        <v>5</v>
      </c>
      <c r="H27" s="13">
        <v>4</v>
      </c>
      <c r="I27" s="13">
        <v>1</v>
      </c>
      <c r="J27" s="14">
        <v>1</v>
      </c>
      <c r="K27" s="12">
        <v>5</v>
      </c>
      <c r="L27" s="13">
        <v>1</v>
      </c>
      <c r="M27" s="13">
        <v>2</v>
      </c>
      <c r="N27" s="14">
        <v>1</v>
      </c>
      <c r="O27" s="15"/>
      <c r="P27" s="13"/>
      <c r="Q27" s="13"/>
      <c r="R27" s="16"/>
      <c r="S27" s="17"/>
      <c r="U27" s="49"/>
      <c r="V27" s="45"/>
      <c r="W27" s="45"/>
      <c r="X27" s="45"/>
    </row>
    <row r="28" spans="1:24" ht="15" x14ac:dyDescent="0.25">
      <c r="A28" s="96" t="str">
        <f t="shared" si="2"/>
        <v>13</v>
      </c>
      <c r="B28" s="99" t="str">
        <f t="shared" si="2"/>
        <v>Dino Vasile</v>
      </c>
      <c r="C28" s="12">
        <v>4</v>
      </c>
      <c r="D28" s="13">
        <v>1</v>
      </c>
      <c r="E28" s="13">
        <v>2</v>
      </c>
      <c r="F28" s="14">
        <v>2</v>
      </c>
      <c r="G28" s="12">
        <v>3</v>
      </c>
      <c r="H28" s="13">
        <v>2</v>
      </c>
      <c r="I28" s="13">
        <v>0</v>
      </c>
      <c r="J28" s="14">
        <v>1</v>
      </c>
      <c r="K28" s="12">
        <v>5</v>
      </c>
      <c r="L28" s="13">
        <v>3</v>
      </c>
      <c r="M28" s="13">
        <v>2</v>
      </c>
      <c r="N28" s="14">
        <v>2</v>
      </c>
      <c r="O28" s="15"/>
      <c r="P28" s="13"/>
      <c r="Q28" s="13"/>
      <c r="R28" s="16"/>
      <c r="S28" s="17"/>
      <c r="U28" s="49"/>
      <c r="V28" s="45"/>
      <c r="W28" s="50"/>
      <c r="X28" s="45"/>
    </row>
    <row r="29" spans="1:24" ht="15" x14ac:dyDescent="0.25">
      <c r="A29" s="96" t="str">
        <f t="shared" si="2"/>
        <v>14</v>
      </c>
      <c r="B29" s="99" t="str">
        <f t="shared" si="2"/>
        <v>Joe Quintanilla</v>
      </c>
      <c r="C29" s="12">
        <v>1</v>
      </c>
      <c r="D29" s="13">
        <v>0</v>
      </c>
      <c r="E29" s="13">
        <v>0</v>
      </c>
      <c r="F29" s="14">
        <v>0</v>
      </c>
      <c r="G29" s="12">
        <v>4</v>
      </c>
      <c r="H29" s="13">
        <v>3</v>
      </c>
      <c r="I29" s="13">
        <v>0</v>
      </c>
      <c r="J29" s="14">
        <v>1</v>
      </c>
      <c r="K29" s="12">
        <v>4</v>
      </c>
      <c r="L29" s="13">
        <v>1</v>
      </c>
      <c r="M29" s="13">
        <v>0</v>
      </c>
      <c r="N29" s="14">
        <v>1</v>
      </c>
      <c r="O29" s="15"/>
      <c r="P29" s="13"/>
      <c r="Q29" s="13"/>
      <c r="R29" s="16"/>
      <c r="S29" s="17"/>
      <c r="U29" s="49"/>
      <c r="V29" s="45"/>
      <c r="W29" s="50"/>
      <c r="X29" s="45"/>
    </row>
    <row r="30" spans="1:24" ht="15" x14ac:dyDescent="0.25">
      <c r="A30" s="96" t="str">
        <f t="shared" si="2"/>
        <v>10</v>
      </c>
      <c r="B30" s="99" t="str">
        <f t="shared" si="2"/>
        <v>JJ Ward</v>
      </c>
      <c r="C30" s="12">
        <v>4</v>
      </c>
      <c r="D30" s="13">
        <v>1</v>
      </c>
      <c r="E30" s="13">
        <v>1</v>
      </c>
      <c r="F30" s="14">
        <v>0</v>
      </c>
      <c r="G30" s="12">
        <v>2</v>
      </c>
      <c r="H30" s="13">
        <v>1</v>
      </c>
      <c r="I30" s="13">
        <v>1</v>
      </c>
      <c r="J30" s="14">
        <v>0</v>
      </c>
      <c r="K30" s="12">
        <v>4</v>
      </c>
      <c r="L30" s="13">
        <v>2</v>
      </c>
      <c r="M30" s="13">
        <v>0</v>
      </c>
      <c r="N30" s="14">
        <v>0</v>
      </c>
      <c r="O30" s="15"/>
      <c r="P30" s="13"/>
      <c r="Q30" s="13"/>
      <c r="R30" s="16"/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38</v>
      </c>
      <c r="B31" s="99" t="str">
        <f t="shared" si="2"/>
        <v>Joey Duggan</v>
      </c>
      <c r="C31" s="12"/>
      <c r="D31" s="13"/>
      <c r="E31" s="13"/>
      <c r="F31" s="14"/>
      <c r="G31" s="12">
        <v>3</v>
      </c>
      <c r="H31" s="13">
        <v>1</v>
      </c>
      <c r="I31" s="13">
        <v>1</v>
      </c>
      <c r="J31" s="14">
        <v>0</v>
      </c>
      <c r="K31" s="12"/>
      <c r="L31" s="13"/>
      <c r="M31" s="13"/>
      <c r="N31" s="14"/>
      <c r="O31" s="15"/>
      <c r="P31" s="13"/>
      <c r="Q31" s="13"/>
      <c r="R31" s="16"/>
      <c r="S31" s="17"/>
      <c r="U31" s="49"/>
      <c r="V31" s="45"/>
      <c r="W31" s="50"/>
      <c r="X31" s="45"/>
    </row>
    <row r="32" spans="1:24" ht="15" x14ac:dyDescent="0.25">
      <c r="A32" s="96" t="str">
        <f t="shared" si="2"/>
        <v>9</v>
      </c>
      <c r="B32" s="99" t="str">
        <f t="shared" si="2"/>
        <v>Guy Zuccarello</v>
      </c>
      <c r="C32" s="12">
        <v>0</v>
      </c>
      <c r="D32" s="13">
        <v>0</v>
      </c>
      <c r="E32" s="13">
        <v>0</v>
      </c>
      <c r="F32" s="14">
        <v>2</v>
      </c>
      <c r="G32" s="12">
        <v>0</v>
      </c>
      <c r="H32" s="13">
        <v>0</v>
      </c>
      <c r="I32" s="13">
        <v>0</v>
      </c>
      <c r="J32" s="14">
        <v>4</v>
      </c>
      <c r="K32" s="12">
        <v>0</v>
      </c>
      <c r="L32" s="13">
        <v>0</v>
      </c>
      <c r="M32" s="13">
        <v>0</v>
      </c>
      <c r="N32" s="14">
        <v>1</v>
      </c>
      <c r="O32" s="15"/>
      <c r="P32" s="13"/>
      <c r="Q32" s="13"/>
      <c r="R32" s="16"/>
      <c r="S32" s="17"/>
      <c r="U32" s="49"/>
      <c r="V32" s="45"/>
      <c r="W32" s="50"/>
      <c r="X32" s="45"/>
    </row>
    <row r="33" spans="1:30" ht="15" x14ac:dyDescent="0.25">
      <c r="A33" s="96" t="str">
        <f t="shared" si="2"/>
        <v>28</v>
      </c>
      <c r="B33" s="99" t="str">
        <f t="shared" si="2"/>
        <v>Justen Cantan</v>
      </c>
      <c r="C33" s="12">
        <v>4</v>
      </c>
      <c r="D33" s="13">
        <v>1</v>
      </c>
      <c r="E33" s="13">
        <v>0</v>
      </c>
      <c r="F33" s="14">
        <v>3</v>
      </c>
      <c r="G33" s="12">
        <v>4</v>
      </c>
      <c r="H33" s="13">
        <v>3</v>
      </c>
      <c r="I33" s="13">
        <v>1</v>
      </c>
      <c r="J33" s="14">
        <v>5</v>
      </c>
      <c r="K33" s="12">
        <v>4</v>
      </c>
      <c r="L33" s="13">
        <v>1</v>
      </c>
      <c r="M33" s="13">
        <v>1</v>
      </c>
      <c r="N33" s="14">
        <v>7</v>
      </c>
      <c r="O33" s="15"/>
      <c r="P33" s="13"/>
      <c r="Q33" s="13"/>
      <c r="R33" s="16"/>
      <c r="S33" s="17"/>
      <c r="U33" s="49"/>
      <c r="V33" s="45"/>
      <c r="W33" s="50"/>
      <c r="X33" s="45"/>
    </row>
    <row r="34" spans="1:30" ht="15" x14ac:dyDescent="0.25">
      <c r="A34" s="96" t="str">
        <f t="shared" si="2"/>
        <v>17</v>
      </c>
      <c r="B34" s="99" t="str">
        <f t="shared" si="2"/>
        <v>Sengil Inkiala</v>
      </c>
      <c r="C34" s="12">
        <v>2</v>
      </c>
      <c r="D34" s="13">
        <v>0</v>
      </c>
      <c r="E34" s="13">
        <v>1</v>
      </c>
      <c r="F34" s="14">
        <v>1</v>
      </c>
      <c r="G34" s="12"/>
      <c r="H34" s="13"/>
      <c r="I34" s="13"/>
      <c r="J34" s="14"/>
      <c r="K34" s="12">
        <v>0</v>
      </c>
      <c r="L34" s="13">
        <v>0</v>
      </c>
      <c r="M34" s="13">
        <v>0</v>
      </c>
      <c r="N34" s="14">
        <v>0</v>
      </c>
      <c r="O34" s="15"/>
      <c r="P34" s="13"/>
      <c r="Q34" s="13"/>
      <c r="R34" s="16"/>
      <c r="S34" s="17"/>
      <c r="U34" s="49"/>
      <c r="V34" s="45"/>
      <c r="W34" s="50"/>
      <c r="X34" s="45"/>
    </row>
    <row r="35" spans="1:30" ht="15" x14ac:dyDescent="0.25">
      <c r="A35" s="96" t="str">
        <f t="shared" si="2"/>
        <v>23</v>
      </c>
      <c r="B35" s="99" t="str">
        <f t="shared" si="2"/>
        <v>Joe O'Neill</v>
      </c>
      <c r="C35" s="12"/>
      <c r="D35" s="13"/>
      <c r="E35" s="13"/>
      <c r="F35" s="14"/>
      <c r="G35" s="12">
        <v>2</v>
      </c>
      <c r="H35" s="13">
        <v>0</v>
      </c>
      <c r="I35" s="13">
        <v>0</v>
      </c>
      <c r="J35" s="14">
        <v>0</v>
      </c>
      <c r="K35" s="12"/>
      <c r="L35" s="13"/>
      <c r="M35" s="13"/>
      <c r="N35" s="14"/>
      <c r="O35" s="15"/>
      <c r="P35" s="13"/>
      <c r="Q35" s="13"/>
      <c r="R35" s="16"/>
      <c r="S35" s="17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Ron Cochran</v>
      </c>
      <c r="C40" s="25">
        <v>23</v>
      </c>
      <c r="D40" s="26">
        <v>5</v>
      </c>
      <c r="E40" s="26">
        <v>5</v>
      </c>
      <c r="F40" s="27">
        <v>12</v>
      </c>
      <c r="G40" s="25">
        <v>28</v>
      </c>
      <c r="H40" s="26">
        <v>16</v>
      </c>
      <c r="I40" s="26">
        <v>6</v>
      </c>
      <c r="J40" s="27">
        <v>13</v>
      </c>
      <c r="K40" s="25">
        <v>27</v>
      </c>
      <c r="L40" s="26">
        <v>12</v>
      </c>
      <c r="M40" s="26">
        <v>5</v>
      </c>
      <c r="N40" s="27">
        <v>12</v>
      </c>
      <c r="O40" s="25"/>
      <c r="P40" s="26"/>
      <c r="Q40" s="26"/>
      <c r="R40" s="28"/>
      <c r="S40" s="29"/>
      <c r="U40" s="45"/>
      <c r="V40" s="45"/>
      <c r="W40" s="45"/>
      <c r="X40" s="45"/>
    </row>
    <row r="41" spans="1:30" ht="13.8" thickBot="1" x14ac:dyDescent="0.3">
      <c r="A41" s="23"/>
      <c r="B41" s="120">
        <f>B19</f>
        <v>0</v>
      </c>
      <c r="C41" s="30"/>
      <c r="D41" s="31"/>
      <c r="E41" s="31"/>
      <c r="F41" s="32"/>
      <c r="G41" s="30"/>
      <c r="H41" s="31"/>
      <c r="I41" s="31"/>
      <c r="J41" s="32"/>
      <c r="K41" s="30"/>
      <c r="L41" s="31"/>
      <c r="M41" s="31"/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23</v>
      </c>
      <c r="D42" s="35">
        <f t="shared" si="3"/>
        <v>5</v>
      </c>
      <c r="E42" s="35">
        <f t="shared" si="3"/>
        <v>5</v>
      </c>
      <c r="F42" s="35">
        <f t="shared" si="3"/>
        <v>12</v>
      </c>
      <c r="G42" s="35">
        <f t="shared" si="3"/>
        <v>28</v>
      </c>
      <c r="H42" s="35">
        <f t="shared" si="3"/>
        <v>16</v>
      </c>
      <c r="I42" s="35">
        <f t="shared" si="3"/>
        <v>6</v>
      </c>
      <c r="J42" s="35">
        <f t="shared" si="3"/>
        <v>13</v>
      </c>
      <c r="K42" s="35">
        <f t="shared" si="3"/>
        <v>27</v>
      </c>
      <c r="L42" s="35">
        <f t="shared" si="3"/>
        <v>12</v>
      </c>
      <c r="M42" s="35">
        <f t="shared" si="3"/>
        <v>5</v>
      </c>
      <c r="N42" s="35">
        <f t="shared" si="3"/>
        <v>12</v>
      </c>
      <c r="O42" s="35">
        <f t="shared" si="3"/>
        <v>0</v>
      </c>
      <c r="P42" s="35">
        <f t="shared" si="3"/>
        <v>0</v>
      </c>
      <c r="Q42" s="35">
        <f t="shared" si="3"/>
        <v>0</v>
      </c>
      <c r="R42" s="34">
        <f t="shared" si="3"/>
        <v>0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133</v>
      </c>
      <c r="D43" s="36">
        <f>SUM(P21,D42)</f>
        <v>43</v>
      </c>
      <c r="E43" s="36">
        <f>SUM(Q21,E42)</f>
        <v>24</v>
      </c>
      <c r="F43" s="36">
        <f>SUM(R21,F42)</f>
        <v>54</v>
      </c>
      <c r="G43" s="36">
        <f t="shared" ref="G43:R43" si="4">SUM(C43,G42)</f>
        <v>161</v>
      </c>
      <c r="H43" s="36">
        <f t="shared" si="4"/>
        <v>59</v>
      </c>
      <c r="I43" s="36">
        <f t="shared" si="4"/>
        <v>30</v>
      </c>
      <c r="J43" s="36">
        <f t="shared" si="4"/>
        <v>67</v>
      </c>
      <c r="K43" s="36">
        <f t="shared" si="4"/>
        <v>188</v>
      </c>
      <c r="L43" s="36">
        <f t="shared" si="4"/>
        <v>71</v>
      </c>
      <c r="M43" s="36">
        <f t="shared" si="4"/>
        <v>35</v>
      </c>
      <c r="N43" s="36">
        <f t="shared" si="4"/>
        <v>79</v>
      </c>
      <c r="O43" s="37">
        <f t="shared" si="4"/>
        <v>188</v>
      </c>
      <c r="P43" s="36">
        <f t="shared" si="4"/>
        <v>71</v>
      </c>
      <c r="Q43" s="36">
        <f t="shared" si="4"/>
        <v>35</v>
      </c>
      <c r="R43" s="38">
        <f t="shared" si="4"/>
        <v>79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/>
      <c r="D45" s="160"/>
      <c r="E45" s="161"/>
      <c r="F45" s="55"/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70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81</v>
      </c>
      <c r="B47" s="99" t="str">
        <f t="shared" ref="B47:B61" si="6">B25</f>
        <v>Larry Haile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25</v>
      </c>
      <c r="P47" s="101">
        <f>SUM(D3,H3,L3,P3,D25,H25,L25,P25,D47,H47,L47)</f>
        <v>12</v>
      </c>
      <c r="Q47" s="101">
        <f>SUM(E3,I3,M3,Q3,E25,I25,M25,Q25,E47,I47,M47)</f>
        <v>5</v>
      </c>
      <c r="R47" s="102">
        <f>SUM(F3,J3,N3,R3,F25,J25,N25,R25,F47,J47,N47)</f>
        <v>1</v>
      </c>
      <c r="S47" s="97">
        <f>IF(O47=0,0,AVERAGE(P47/O47))</f>
        <v>0.48</v>
      </c>
      <c r="U47" s="49" t="str">
        <f t="shared" ref="U47:U61" si="7">A47</f>
        <v>81</v>
      </c>
      <c r="V47" s="99" t="str">
        <f>B3</f>
        <v>Larry Haile</v>
      </c>
      <c r="W47" s="65">
        <f>R47</f>
        <v>1</v>
      </c>
      <c r="X47" s="65">
        <f t="shared" ref="X47:X61" si="8">IF(W47=0,"N/A",W47)</f>
        <v>1</v>
      </c>
      <c r="Y47" s="66">
        <f>S47</f>
        <v>0.48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0.14285714285714285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7</v>
      </c>
      <c r="AD47" s="128">
        <f>(S47*O47)/(O47+MAX(summary!$Q$2-O47,0))</f>
        <v>0.48</v>
      </c>
    </row>
    <row r="48" spans="1:30" x14ac:dyDescent="0.25">
      <c r="A48" s="96" t="str">
        <f t="shared" si="5"/>
        <v>16</v>
      </c>
      <c r="B48" s="99" t="str">
        <f t="shared" si="6"/>
        <v>Aqil Sajjad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103">
        <f t="shared" ref="O48:O61" si="10">SUM(C4,G4,K4,O4,C26,G26,K26,O26,C48,G48,K48)</f>
        <v>5</v>
      </c>
      <c r="P48" s="62">
        <f t="shared" ref="P48:P61" si="11">SUM(D4,H4,L4,P4,D26,H26,L26,P26,D48,H48,L48)</f>
        <v>1</v>
      </c>
      <c r="Q48" s="62">
        <f t="shared" ref="Q48:Q61" si="12">SUM(E4,I4,M4,Q4,E26,I26,M26,Q26,E48,I48,M48)</f>
        <v>2</v>
      </c>
      <c r="R48" s="104">
        <f t="shared" ref="R48:R61" si="13">SUM(F4,J4,N4,R4,F26,J26,N26,R26,F48,J48,N48)</f>
        <v>1</v>
      </c>
      <c r="S48" s="98">
        <f t="shared" ref="S48:S61" si="14">IF(O48=0,0,AVERAGE(P48/O48))</f>
        <v>0.2</v>
      </c>
      <c r="U48" s="49" t="str">
        <f t="shared" si="7"/>
        <v>16</v>
      </c>
      <c r="V48" s="99" t="str">
        <f t="shared" ref="V48:V61" si="15">B4</f>
        <v>Aqil Sajjad</v>
      </c>
      <c r="W48" s="65">
        <f t="shared" ref="W48:W61" si="16">R48</f>
        <v>1</v>
      </c>
      <c r="X48" s="65">
        <f t="shared" si="8"/>
        <v>1</v>
      </c>
      <c r="Y48" s="66">
        <f t="shared" ref="Y48:Y61" si="17">S48</f>
        <v>0.2</v>
      </c>
      <c r="Z48" s="66" t="str">
        <f>IF($O48&gt;=summary!Q$2,"yes",CONCATENATE("Not &gt;= ",summary!Q$2))</f>
        <v>Not &gt;= 20</v>
      </c>
      <c r="AA48" s="66">
        <f>IF(AND(summary!Q$1="po/g",AC48&gt;0),W48/AC48,IF(AND(summary!Q$1="po/g",AC48=0),0,W48))</f>
        <v>0.25</v>
      </c>
      <c r="AB48" s="66" t="str">
        <f>IF(AC48&gt;=summary!Q$3,"yes",CONCATENATE("Not &gt;= ",summary!Q$3))</f>
        <v>yes</v>
      </c>
      <c r="AC48" s="65">
        <f t="shared" si="9"/>
        <v>4</v>
      </c>
      <c r="AD48" s="128">
        <f>(S48*O48)/(O48+MAX(summary!$Q$2-O48,0))</f>
        <v>0.05</v>
      </c>
    </row>
    <row r="49" spans="1:30" x14ac:dyDescent="0.25">
      <c r="A49" s="96" t="str">
        <f t="shared" si="5"/>
        <v>37</v>
      </c>
      <c r="B49" s="99" t="str">
        <f t="shared" si="6"/>
        <v>Shayne Cantan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10"/>
        <v>34</v>
      </c>
      <c r="P49" s="62">
        <f t="shared" si="11"/>
        <v>17</v>
      </c>
      <c r="Q49" s="62">
        <f t="shared" si="12"/>
        <v>3</v>
      </c>
      <c r="R49" s="104">
        <f t="shared" si="13"/>
        <v>17</v>
      </c>
      <c r="S49" s="98">
        <f t="shared" si="14"/>
        <v>0.5</v>
      </c>
      <c r="U49" s="49" t="str">
        <f t="shared" si="7"/>
        <v>37</v>
      </c>
      <c r="V49" s="99" t="str">
        <f t="shared" si="15"/>
        <v>Shayne Cantan</v>
      </c>
      <c r="W49" s="65">
        <f t="shared" si="16"/>
        <v>17</v>
      </c>
      <c r="X49" s="65">
        <f t="shared" si="8"/>
        <v>17</v>
      </c>
      <c r="Y49" s="66">
        <f t="shared" si="17"/>
        <v>0.5</v>
      </c>
      <c r="Z49" s="66" t="str">
        <f>IF($O49&gt;=summary!Q$2,"yes",CONCATENATE("Not &gt;= ",summary!Q$2))</f>
        <v>yes</v>
      </c>
      <c r="AA49" s="66">
        <f>IF(AND(summary!Q$1="po/g",AC49&gt;0),W49/AC49,IF(AND(summary!Q$1="po/g",AC49=0),0,W49))</f>
        <v>2.4285714285714284</v>
      </c>
      <c r="AB49" s="66" t="str">
        <f>IF(AC49&gt;=summary!Q$3,"yes",CONCATENATE("Not &gt;= ",summary!Q$3))</f>
        <v>yes</v>
      </c>
      <c r="AC49" s="65">
        <f t="shared" si="9"/>
        <v>7</v>
      </c>
      <c r="AD49" s="128">
        <f>(S49*O49)/(O49+MAX(summary!$Q$2-O49,0))</f>
        <v>0.5</v>
      </c>
    </row>
    <row r="50" spans="1:30" x14ac:dyDescent="0.25">
      <c r="A50" s="96" t="str">
        <f t="shared" si="5"/>
        <v>13</v>
      </c>
      <c r="B50" s="99" t="str">
        <f t="shared" si="6"/>
        <v>Dino Vasile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103">
        <f t="shared" si="10"/>
        <v>30</v>
      </c>
      <c r="P50" s="62">
        <f t="shared" si="11"/>
        <v>13</v>
      </c>
      <c r="Q50" s="62">
        <f t="shared" si="12"/>
        <v>7</v>
      </c>
      <c r="R50" s="104">
        <f t="shared" si="13"/>
        <v>12</v>
      </c>
      <c r="S50" s="98">
        <f t="shared" si="14"/>
        <v>0.43333333333333335</v>
      </c>
      <c r="U50" s="49" t="str">
        <f t="shared" si="7"/>
        <v>13</v>
      </c>
      <c r="V50" s="99" t="str">
        <f t="shared" si="15"/>
        <v>Dino Vasile</v>
      </c>
      <c r="W50" s="65">
        <f t="shared" si="16"/>
        <v>12</v>
      </c>
      <c r="X50" s="65">
        <f t="shared" si="8"/>
        <v>12</v>
      </c>
      <c r="Y50" s="66">
        <f t="shared" si="17"/>
        <v>0.43333333333333335</v>
      </c>
      <c r="Z50" s="66" t="str">
        <f>IF($O50&gt;=summary!Q$2,"yes",CONCATENATE("Not &gt;= ",summary!Q$2))</f>
        <v>yes</v>
      </c>
      <c r="AA50" s="66">
        <f>IF(AND(summary!Q$1="po/g",AC50&gt;0),W50/AC50,IF(AND(summary!Q$1="po/g",AC50=0),0,W50))</f>
        <v>1.7142857142857142</v>
      </c>
      <c r="AB50" s="66" t="str">
        <f>IF(AC50&gt;=summary!Q$3,"yes",CONCATENATE("Not &gt;= ",summary!Q$3))</f>
        <v>yes</v>
      </c>
      <c r="AC50" s="65">
        <f t="shared" si="9"/>
        <v>7</v>
      </c>
      <c r="AD50" s="128">
        <f>(S50*O50)/(O50+MAX(summary!$Q$2-O50,0))</f>
        <v>0.43333333333333335</v>
      </c>
    </row>
    <row r="51" spans="1:30" x14ac:dyDescent="0.25">
      <c r="A51" s="96" t="str">
        <f t="shared" si="5"/>
        <v>14</v>
      </c>
      <c r="B51" s="99" t="str">
        <f t="shared" si="6"/>
        <v>Joe Quintanilla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10"/>
        <v>17</v>
      </c>
      <c r="P51" s="62">
        <f t="shared" si="11"/>
        <v>7</v>
      </c>
      <c r="Q51" s="62">
        <f t="shared" si="12"/>
        <v>1</v>
      </c>
      <c r="R51" s="104">
        <f t="shared" si="13"/>
        <v>3</v>
      </c>
      <c r="S51" s="98">
        <f t="shared" si="14"/>
        <v>0.41176470588235292</v>
      </c>
      <c r="U51" s="49" t="str">
        <f t="shared" si="7"/>
        <v>14</v>
      </c>
      <c r="V51" s="99" t="str">
        <f t="shared" si="15"/>
        <v>Joe Quintanilla</v>
      </c>
      <c r="W51" s="65">
        <f t="shared" si="16"/>
        <v>3</v>
      </c>
      <c r="X51" s="65">
        <f t="shared" si="8"/>
        <v>3</v>
      </c>
      <c r="Y51" s="66">
        <f t="shared" si="17"/>
        <v>0.41176470588235292</v>
      </c>
      <c r="Z51" s="66" t="str">
        <f>IF($O51&gt;=summary!Q$2,"yes",CONCATENATE("Not &gt;= ",summary!Q$2))</f>
        <v>Not &gt;= 20</v>
      </c>
      <c r="AA51" s="66">
        <f>IF(AND(summary!Q$1="po/g",AC51&gt;0),W51/AC51,IF(AND(summary!Q$1="po/g",AC51=0),0,W51))</f>
        <v>0.42857142857142855</v>
      </c>
      <c r="AB51" s="66" t="str">
        <f>IF(AC51&gt;=summary!Q$3,"yes",CONCATENATE("Not &gt;= ",summary!Q$3))</f>
        <v>yes</v>
      </c>
      <c r="AC51" s="65">
        <f t="shared" si="9"/>
        <v>7</v>
      </c>
      <c r="AD51" s="128">
        <f>(S51*O51)/(O51+MAX(summary!$Q$2-O51,0))</f>
        <v>0.35</v>
      </c>
    </row>
    <row r="52" spans="1:30" x14ac:dyDescent="0.25">
      <c r="A52" s="96" t="str">
        <f t="shared" si="5"/>
        <v>10</v>
      </c>
      <c r="B52" s="99" t="str">
        <f t="shared" si="6"/>
        <v>JJ Ward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10"/>
        <v>23</v>
      </c>
      <c r="P52" s="62">
        <f t="shared" si="11"/>
        <v>9</v>
      </c>
      <c r="Q52" s="62">
        <f t="shared" si="12"/>
        <v>5</v>
      </c>
      <c r="R52" s="104">
        <f t="shared" si="13"/>
        <v>2</v>
      </c>
      <c r="S52" s="98">
        <f t="shared" si="14"/>
        <v>0.39130434782608697</v>
      </c>
      <c r="U52" s="49" t="str">
        <f t="shared" si="7"/>
        <v>10</v>
      </c>
      <c r="V52" s="99" t="str">
        <f t="shared" si="15"/>
        <v>JJ Ward</v>
      </c>
      <c r="W52" s="65">
        <f t="shared" si="16"/>
        <v>2</v>
      </c>
      <c r="X52" s="65">
        <f t="shared" si="8"/>
        <v>2</v>
      </c>
      <c r="Y52" s="66">
        <f t="shared" si="17"/>
        <v>0.39130434782608697</v>
      </c>
      <c r="Z52" s="66" t="str">
        <f>IF($O52&gt;=summary!Q$2,"yes",CONCATENATE("Not &gt;= ",summary!Q$2))</f>
        <v>yes</v>
      </c>
      <c r="AA52" s="66">
        <f>IF(AND(summary!Q$1="po/g",AC52&gt;0),W52/AC52,IF(AND(summary!Q$1="po/g",AC52=0),0,W52))</f>
        <v>0.2857142857142857</v>
      </c>
      <c r="AB52" s="66" t="str">
        <f>IF(AC52&gt;=summary!Q$3,"yes",CONCATENATE("Not &gt;= ",summary!Q$3))</f>
        <v>yes</v>
      </c>
      <c r="AC52" s="65">
        <f t="shared" si="9"/>
        <v>7</v>
      </c>
      <c r="AD52" s="128">
        <f>(S52*O52)/(O52+MAX(summary!$Q$2-O52,0))</f>
        <v>0.39130434782608697</v>
      </c>
    </row>
    <row r="53" spans="1:30" x14ac:dyDescent="0.25">
      <c r="A53" s="96" t="str">
        <f t="shared" si="5"/>
        <v>38</v>
      </c>
      <c r="B53" s="99" t="str">
        <f t="shared" si="6"/>
        <v>Joey Duggan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103">
        <f t="shared" si="10"/>
        <v>7</v>
      </c>
      <c r="P53" s="62">
        <f t="shared" si="11"/>
        <v>1</v>
      </c>
      <c r="Q53" s="62">
        <f t="shared" si="12"/>
        <v>1</v>
      </c>
      <c r="R53" s="104">
        <f t="shared" si="13"/>
        <v>0</v>
      </c>
      <c r="S53" s="98">
        <f t="shared" si="14"/>
        <v>0.14285714285714285</v>
      </c>
      <c r="U53" s="49" t="str">
        <f t="shared" si="7"/>
        <v>38</v>
      </c>
      <c r="V53" s="99" t="str">
        <f t="shared" si="15"/>
        <v>Joey Duggan</v>
      </c>
      <c r="W53" s="65">
        <f t="shared" si="16"/>
        <v>0</v>
      </c>
      <c r="X53" s="65" t="str">
        <f t="shared" si="8"/>
        <v>N/A</v>
      </c>
      <c r="Y53" s="66">
        <f t="shared" si="17"/>
        <v>0.14285714285714285</v>
      </c>
      <c r="Z53" s="66" t="str">
        <f>IF($O53&gt;=summary!Q$2,"yes",CONCATENATE("Not &gt;= ",summary!Q$2))</f>
        <v>Not &gt;= 20</v>
      </c>
      <c r="AA53" s="66">
        <f>IF(AND(summary!Q$1="po/g",AC53&gt;0),W53/AC53,IF(AND(summary!Q$1="po/g",AC53=0),0,W53))</f>
        <v>0</v>
      </c>
      <c r="AB53" s="66" t="str">
        <f>IF(AC53&gt;=summary!Q$3,"yes",CONCATENATE("Not &gt;= ",summary!Q$3))</f>
        <v>yes</v>
      </c>
      <c r="AC53" s="65">
        <f t="shared" si="9"/>
        <v>4</v>
      </c>
      <c r="AD53" s="128">
        <f>(S53*O53)/(O53+MAX(summary!$Q$2-O53,0))</f>
        <v>0.05</v>
      </c>
    </row>
    <row r="54" spans="1:30" x14ac:dyDescent="0.25">
      <c r="A54" s="96" t="str">
        <f t="shared" si="5"/>
        <v>9</v>
      </c>
      <c r="B54" s="99" t="str">
        <f t="shared" si="6"/>
        <v>Guy Zuccarello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103">
        <f t="shared" si="10"/>
        <v>1</v>
      </c>
      <c r="P54" s="62">
        <f t="shared" si="11"/>
        <v>0</v>
      </c>
      <c r="Q54" s="62">
        <f t="shared" si="12"/>
        <v>0</v>
      </c>
      <c r="R54" s="104">
        <f t="shared" si="13"/>
        <v>12</v>
      </c>
      <c r="S54" s="98">
        <f t="shared" si="14"/>
        <v>0</v>
      </c>
      <c r="U54" s="49" t="str">
        <f t="shared" si="7"/>
        <v>9</v>
      </c>
      <c r="V54" s="99" t="str">
        <f t="shared" si="15"/>
        <v>Guy Zuccarello</v>
      </c>
      <c r="W54" s="65">
        <f t="shared" si="16"/>
        <v>12</v>
      </c>
      <c r="X54" s="65">
        <f t="shared" si="8"/>
        <v>12</v>
      </c>
      <c r="Y54" s="66">
        <f t="shared" si="17"/>
        <v>0</v>
      </c>
      <c r="Z54" s="66" t="str">
        <f>IF($O54&gt;=summary!Q$2,"yes",CONCATENATE("Not &gt;= ",summary!Q$2))</f>
        <v>Not &gt;= 20</v>
      </c>
      <c r="AA54" s="66">
        <f>IF(AND(summary!Q$1="po/g",AC54&gt;0),W54/AC54,IF(AND(summary!Q$1="po/g",AC54=0),0,W54))</f>
        <v>1.7142857142857142</v>
      </c>
      <c r="AB54" s="66" t="str">
        <f>IF(AC54&gt;=summary!Q$3,"yes",CONCATENATE("Not &gt;= ",summary!Q$3))</f>
        <v>yes</v>
      </c>
      <c r="AC54" s="65">
        <f t="shared" si="9"/>
        <v>7</v>
      </c>
      <c r="AD54" s="128">
        <f>(S54*O54)/(O54+MAX(summary!$Q$2-O54,0))</f>
        <v>0</v>
      </c>
    </row>
    <row r="55" spans="1:30" x14ac:dyDescent="0.25">
      <c r="A55" s="96" t="str">
        <f t="shared" si="5"/>
        <v>28</v>
      </c>
      <c r="B55" s="99" t="str">
        <f t="shared" si="6"/>
        <v>Justen Cantan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0"/>
        <v>29</v>
      </c>
      <c r="P55" s="62">
        <f t="shared" si="11"/>
        <v>10</v>
      </c>
      <c r="Q55" s="62">
        <f t="shared" si="12"/>
        <v>9</v>
      </c>
      <c r="R55" s="104">
        <f t="shared" si="13"/>
        <v>27</v>
      </c>
      <c r="S55" s="98">
        <f t="shared" si="14"/>
        <v>0.34482758620689657</v>
      </c>
      <c r="U55" s="49" t="str">
        <f t="shared" si="7"/>
        <v>28</v>
      </c>
      <c r="V55" s="99" t="str">
        <f t="shared" si="15"/>
        <v>Justen Cantan</v>
      </c>
      <c r="W55" s="65">
        <f t="shared" si="16"/>
        <v>27</v>
      </c>
      <c r="X55" s="65">
        <f t="shared" si="8"/>
        <v>27</v>
      </c>
      <c r="Y55" s="66">
        <f t="shared" si="17"/>
        <v>0.34482758620689657</v>
      </c>
      <c r="Z55" s="66" t="str">
        <f>IF($O55&gt;=summary!Q$2,"yes",CONCATENATE("Not &gt;= ",summary!Q$2))</f>
        <v>yes</v>
      </c>
      <c r="AA55" s="66">
        <f>IF(AND(summary!Q$1="po/g",AC55&gt;0),W55/AC55,IF(AND(summary!Q$1="po/g",AC55=0),0,W55))</f>
        <v>3.8571428571428572</v>
      </c>
      <c r="AB55" s="66" t="str">
        <f>IF(AC55&gt;=summary!Q$3,"yes",CONCATENATE("Not &gt;= ",summary!Q$3))</f>
        <v>yes</v>
      </c>
      <c r="AC55" s="65">
        <f t="shared" si="9"/>
        <v>7</v>
      </c>
      <c r="AD55" s="128">
        <f>(S55*O55)/(O55+MAX(summary!$Q$2-O55,0))</f>
        <v>0.34482758620689657</v>
      </c>
    </row>
    <row r="56" spans="1:30" x14ac:dyDescent="0.25">
      <c r="A56" s="96" t="str">
        <f t="shared" si="5"/>
        <v>17</v>
      </c>
      <c r="B56" s="99" t="str">
        <f t="shared" si="6"/>
        <v>Sengil Inkiala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0"/>
        <v>13</v>
      </c>
      <c r="P56" s="62">
        <f t="shared" si="11"/>
        <v>1</v>
      </c>
      <c r="Q56" s="62">
        <f t="shared" si="12"/>
        <v>1</v>
      </c>
      <c r="R56" s="104">
        <f t="shared" si="13"/>
        <v>4</v>
      </c>
      <c r="S56" s="98">
        <f t="shared" si="14"/>
        <v>7.6923076923076927E-2</v>
      </c>
      <c r="U56" s="49" t="str">
        <f t="shared" si="7"/>
        <v>17</v>
      </c>
      <c r="V56" s="99" t="str">
        <f t="shared" si="15"/>
        <v>Sengil Inkiala</v>
      </c>
      <c r="W56" s="65">
        <f t="shared" si="16"/>
        <v>4</v>
      </c>
      <c r="X56" s="65">
        <f t="shared" si="8"/>
        <v>4</v>
      </c>
      <c r="Y56" s="66">
        <f t="shared" si="17"/>
        <v>7.6923076923076927E-2</v>
      </c>
      <c r="Z56" s="66" t="str">
        <f>IF($O56&gt;=summary!Q$2,"yes",CONCATENATE("Not &gt;= ",summary!Q$2))</f>
        <v>Not &gt;= 20</v>
      </c>
      <c r="AA56" s="66">
        <f>IF(AND(summary!Q$1="po/g",AC56&gt;0),W56/AC56,IF(AND(summary!Q$1="po/g",AC56=0),0,W56))</f>
        <v>0.66666666666666663</v>
      </c>
      <c r="AB56" s="66" t="str">
        <f>IF(AC56&gt;=summary!Q$3,"yes",CONCATENATE("Not &gt;= ",summary!Q$3))</f>
        <v>yes</v>
      </c>
      <c r="AC56" s="65">
        <f t="shared" si="9"/>
        <v>6</v>
      </c>
      <c r="AD56" s="128">
        <f>(S56*O56)/(O56+MAX(summary!$Q$2-O56,0))</f>
        <v>0.05</v>
      </c>
    </row>
    <row r="57" spans="1:30" x14ac:dyDescent="0.25">
      <c r="A57" s="96" t="str">
        <f t="shared" si="5"/>
        <v>23</v>
      </c>
      <c r="B57" s="99" t="str">
        <f t="shared" si="6"/>
        <v>Joe O'Neill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0"/>
        <v>4</v>
      </c>
      <c r="P57" s="62">
        <f t="shared" si="11"/>
        <v>0</v>
      </c>
      <c r="Q57" s="62">
        <f t="shared" si="12"/>
        <v>1</v>
      </c>
      <c r="R57" s="104">
        <f t="shared" si="13"/>
        <v>0</v>
      </c>
      <c r="S57" s="98">
        <f t="shared" si="14"/>
        <v>0</v>
      </c>
      <c r="U57" s="49" t="str">
        <f t="shared" si="7"/>
        <v>23</v>
      </c>
      <c r="V57" s="99" t="str">
        <f t="shared" si="15"/>
        <v>Joe O'Neill</v>
      </c>
      <c r="W57" s="65">
        <f t="shared" si="16"/>
        <v>0</v>
      </c>
      <c r="X57" s="65" t="str">
        <f t="shared" si="8"/>
        <v>N/A</v>
      </c>
      <c r="Y57" s="66">
        <f t="shared" si="17"/>
        <v>0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Not &gt;= 4</v>
      </c>
      <c r="AC57" s="65">
        <f t="shared" si="9"/>
        <v>3</v>
      </c>
      <c r="AD57" s="128">
        <f>(S57*O57)/(O57+MAX(summary!$Q$2-O57,0))</f>
        <v>0</v>
      </c>
    </row>
    <row r="58" spans="1:30" x14ac:dyDescent="0.25">
      <c r="A58" s="96">
        <f t="shared" si="5"/>
        <v>0</v>
      </c>
      <c r="B58" s="99">
        <f t="shared" si="6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0"/>
        <v>0</v>
      </c>
      <c r="P58" s="106">
        <f t="shared" si="11"/>
        <v>0</v>
      </c>
      <c r="Q58" s="106">
        <f t="shared" si="12"/>
        <v>0</v>
      </c>
      <c r="R58" s="107">
        <f t="shared" si="13"/>
        <v>0</v>
      </c>
      <c r="S58" s="98">
        <f t="shared" si="14"/>
        <v>0</v>
      </c>
      <c r="U58" s="49">
        <f t="shared" si="7"/>
        <v>0</v>
      </c>
      <c r="V58" s="99">
        <f t="shared" si="15"/>
        <v>0</v>
      </c>
      <c r="W58" s="65">
        <f t="shared" si="16"/>
        <v>0</v>
      </c>
      <c r="X58" s="65" t="str">
        <f t="shared" si="8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0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Ron Cochran</v>
      </c>
      <c r="C63" s="71"/>
      <c r="D63" s="72"/>
      <c r="E63" s="72"/>
      <c r="F63" s="73"/>
      <c r="G63" s="71"/>
      <c r="H63" s="72"/>
      <c r="I63" s="72"/>
      <c r="J63" s="73"/>
      <c r="K63" s="71"/>
      <c r="L63" s="72"/>
      <c r="M63" s="72"/>
      <c r="N63" s="73"/>
      <c r="O63" s="25">
        <f t="shared" ref="O63:Q64" si="18">SUM(C18,G18,K18,O18,C40,G40,K40,O40,C63,G63,K63)</f>
        <v>188</v>
      </c>
      <c r="P63" s="25">
        <f t="shared" si="18"/>
        <v>71</v>
      </c>
      <c r="Q63" s="25">
        <f t="shared" si="18"/>
        <v>35</v>
      </c>
      <c r="R63" s="27"/>
      <c r="S63" s="74">
        <f>SUM(Q63/O63)</f>
        <v>0.18617021276595744</v>
      </c>
      <c r="V63" s="62" t="s">
        <v>23</v>
      </c>
      <c r="W63" s="65">
        <f>SUM(W47:W61)</f>
        <v>79</v>
      </c>
      <c r="X63" s="65">
        <f>SUM(X47:X61)</f>
        <v>79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>
        <f>B41</f>
        <v>0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 t="shared" si="18"/>
        <v>0</v>
      </c>
      <c r="P64" s="25">
        <f t="shared" si="18"/>
        <v>0</v>
      </c>
      <c r="Q64" s="25">
        <f t="shared" si="18"/>
        <v>0</v>
      </c>
      <c r="R64" s="27"/>
      <c r="S64" s="74" t="e">
        <f>SUM(Q64/O64)</f>
        <v>#DIV/0!</v>
      </c>
      <c r="V64" s="75" t="s">
        <v>24</v>
      </c>
      <c r="W64" s="69"/>
      <c r="X64" s="69"/>
      <c r="Y64" s="76">
        <f>MAX(Y47:Y61)</f>
        <v>0.5</v>
      </c>
      <c r="Z64" s="76"/>
      <c r="AA64" s="76">
        <f>MAX(AA47:AA61)</f>
        <v>3.8571428571428572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9">SUM(C47:C61)</f>
        <v>0</v>
      </c>
      <c r="D65" s="35">
        <f t="shared" si="19"/>
        <v>0</v>
      </c>
      <c r="E65" s="35">
        <f t="shared" si="19"/>
        <v>0</v>
      </c>
      <c r="F65" s="35">
        <f t="shared" si="19"/>
        <v>0</v>
      </c>
      <c r="G65" s="35">
        <f t="shared" si="19"/>
        <v>0</v>
      </c>
      <c r="H65" s="35">
        <f t="shared" si="19"/>
        <v>0</v>
      </c>
      <c r="I65" s="35">
        <f t="shared" si="19"/>
        <v>0</v>
      </c>
      <c r="J65" s="35">
        <f t="shared" si="19"/>
        <v>0</v>
      </c>
      <c r="K65" s="35">
        <f t="shared" si="19"/>
        <v>0</v>
      </c>
      <c r="L65" s="35">
        <f t="shared" si="19"/>
        <v>0</v>
      </c>
      <c r="M65" s="35">
        <f t="shared" si="19"/>
        <v>0</v>
      </c>
      <c r="N65" s="35">
        <f t="shared" si="19"/>
        <v>0</v>
      </c>
      <c r="O65" s="67">
        <f t="shared" si="19"/>
        <v>188</v>
      </c>
      <c r="P65" s="81">
        <f>SUM(P46:P61)</f>
        <v>71</v>
      </c>
      <c r="Q65" s="81">
        <f>SUM(Q46:Q61)</f>
        <v>35</v>
      </c>
      <c r="R65" s="81">
        <f>SUM(R46:R61)</f>
        <v>79</v>
      </c>
      <c r="S65" s="82">
        <f>AVERAGE(P65/O65)</f>
        <v>0.37765957446808512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188</v>
      </c>
      <c r="D66" s="35">
        <f>SUM(P43,D65)</f>
        <v>71</v>
      </c>
      <c r="E66" s="35">
        <f>SUM(Q43,E65)</f>
        <v>35</v>
      </c>
      <c r="F66" s="35">
        <f>SUM(R43,F65)</f>
        <v>79</v>
      </c>
      <c r="G66" s="35">
        <f t="shared" ref="G66:M66" si="20">SUM(C66,G65)</f>
        <v>188</v>
      </c>
      <c r="H66" s="35">
        <f t="shared" si="20"/>
        <v>71</v>
      </c>
      <c r="I66" s="35">
        <f t="shared" si="20"/>
        <v>35</v>
      </c>
      <c r="J66" s="35">
        <f t="shared" si="20"/>
        <v>79</v>
      </c>
      <c r="K66" s="35">
        <f t="shared" si="20"/>
        <v>188</v>
      </c>
      <c r="L66" s="35">
        <f t="shared" si="20"/>
        <v>71</v>
      </c>
      <c r="M66" s="35">
        <f t="shared" si="20"/>
        <v>35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0.53594771241830064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1.5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7</v>
      </c>
      <c r="E69" s="86" t="s">
        <v>32</v>
      </c>
      <c r="V69" s="90" t="s">
        <v>29</v>
      </c>
      <c r="W69" s="68" t="str">
        <f>B63</f>
        <v>Ron Cochran</v>
      </c>
      <c r="X69" s="92">
        <f>1-Q63/O63</f>
        <v>0.81382978723404253</v>
      </c>
      <c r="Y69" s="69" t="str">
        <f>IF(O63&gt;=summary!Q$4,"yes",CONCATENATE("Not &gt;= ",summary!Q$4))</f>
        <v>yes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>
        <f>B64</f>
        <v>0</v>
      </c>
      <c r="X70" s="95" t="e">
        <f>1-Q64/O64</f>
        <v>#DIV/0!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V67:X67"/>
    <mergeCell ref="C45:E45"/>
    <mergeCell ref="G45:I45"/>
    <mergeCell ref="K45:M45"/>
    <mergeCell ref="O1:Q1"/>
    <mergeCell ref="C1:E1"/>
    <mergeCell ref="G1:I1"/>
    <mergeCell ref="K1:M1"/>
    <mergeCell ref="K23:M23"/>
    <mergeCell ref="C23:E23"/>
    <mergeCell ref="G23:I23"/>
    <mergeCell ref="O23:Q23"/>
  </mergeCells>
  <phoneticPr fontId="0" type="noConversion"/>
  <conditionalFormatting sqref="Y47:Z62">
    <cfRule type="cellIs" dxfId="25" priority="1" stopIfTrue="1" operator="equal">
      <formula>$Y$64</formula>
    </cfRule>
  </conditionalFormatting>
  <conditionalFormatting sqref="AA47:AB62">
    <cfRule type="cellIs" dxfId="24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9357F-F1E2-4513-8C1A-00E8ABC17E52}">
  <sheetPr codeName="Sheet22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9" t="s">
        <v>63</v>
      </c>
      <c r="D1" s="160"/>
      <c r="E1" s="161"/>
      <c r="F1" s="4">
        <v>17</v>
      </c>
      <c r="G1" s="159" t="s">
        <v>54</v>
      </c>
      <c r="H1" s="160"/>
      <c r="I1" s="161"/>
      <c r="J1" s="4">
        <v>17</v>
      </c>
      <c r="K1" s="159" t="s">
        <v>51</v>
      </c>
      <c r="L1" s="160"/>
      <c r="M1" s="161"/>
      <c r="N1" s="4">
        <v>15</v>
      </c>
      <c r="O1" s="159" t="s">
        <v>50</v>
      </c>
      <c r="P1" s="160"/>
      <c r="Q1" s="161"/>
      <c r="R1" s="4">
        <v>12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96" t="s">
        <v>144</v>
      </c>
      <c r="B3" s="99" t="s">
        <v>157</v>
      </c>
      <c r="C3" s="12">
        <v>5</v>
      </c>
      <c r="D3" s="13">
        <v>0</v>
      </c>
      <c r="E3" s="13">
        <v>3</v>
      </c>
      <c r="F3" s="14">
        <v>4</v>
      </c>
      <c r="G3" s="12">
        <v>4</v>
      </c>
      <c r="H3" s="13">
        <v>1</v>
      </c>
      <c r="I3" s="13">
        <v>1</v>
      </c>
      <c r="J3" s="14">
        <v>4</v>
      </c>
      <c r="K3" s="12">
        <v>3</v>
      </c>
      <c r="L3" s="13">
        <v>0</v>
      </c>
      <c r="M3" s="13">
        <v>2</v>
      </c>
      <c r="N3" s="14">
        <v>5</v>
      </c>
      <c r="O3" s="12">
        <v>4</v>
      </c>
      <c r="P3" s="13">
        <v>0</v>
      </c>
      <c r="Q3" s="13">
        <v>3</v>
      </c>
      <c r="R3" s="14">
        <v>2</v>
      </c>
      <c r="S3" s="17"/>
    </row>
    <row r="4" spans="1:19" x14ac:dyDescent="0.25">
      <c r="A4" s="96" t="s">
        <v>130</v>
      </c>
      <c r="B4" s="99" t="s">
        <v>114</v>
      </c>
      <c r="C4" s="12">
        <v>5</v>
      </c>
      <c r="D4" s="13">
        <v>1</v>
      </c>
      <c r="E4" s="13">
        <v>4</v>
      </c>
      <c r="F4" s="14">
        <v>2</v>
      </c>
      <c r="G4" s="12">
        <v>2</v>
      </c>
      <c r="H4" s="13">
        <v>1</v>
      </c>
      <c r="I4" s="13">
        <v>0</v>
      </c>
      <c r="J4" s="14">
        <v>0</v>
      </c>
      <c r="K4" s="12"/>
      <c r="L4" s="13"/>
      <c r="M4" s="13"/>
      <c r="N4" s="14"/>
      <c r="O4" s="12"/>
      <c r="P4" s="13"/>
      <c r="Q4" s="13"/>
      <c r="R4" s="14"/>
      <c r="S4" s="17"/>
    </row>
    <row r="5" spans="1:19" x14ac:dyDescent="0.25">
      <c r="A5" s="96" t="s">
        <v>113</v>
      </c>
      <c r="B5" s="155" t="s">
        <v>282</v>
      </c>
      <c r="C5" s="156">
        <v>4</v>
      </c>
      <c r="D5" s="13">
        <v>1</v>
      </c>
      <c r="E5" s="13">
        <v>3</v>
      </c>
      <c r="F5" s="14">
        <v>1</v>
      </c>
      <c r="G5" s="12">
        <v>3</v>
      </c>
      <c r="H5" s="13">
        <v>0</v>
      </c>
      <c r="I5" s="13">
        <v>2</v>
      </c>
      <c r="J5" s="14">
        <v>0</v>
      </c>
      <c r="K5" s="12">
        <v>4</v>
      </c>
      <c r="L5" s="13">
        <v>3</v>
      </c>
      <c r="M5" s="13">
        <v>1</v>
      </c>
      <c r="N5" s="14">
        <v>0</v>
      </c>
      <c r="O5" s="12">
        <v>4</v>
      </c>
      <c r="P5" s="13">
        <v>1</v>
      </c>
      <c r="Q5" s="13">
        <v>2</v>
      </c>
      <c r="R5" s="14">
        <v>2</v>
      </c>
      <c r="S5" s="17"/>
    </row>
    <row r="6" spans="1:19" x14ac:dyDescent="0.25">
      <c r="A6" s="96" t="s">
        <v>125</v>
      </c>
      <c r="B6" s="99" t="s">
        <v>194</v>
      </c>
      <c r="C6" s="12">
        <v>4</v>
      </c>
      <c r="D6" s="13">
        <v>3</v>
      </c>
      <c r="E6" s="13">
        <v>1</v>
      </c>
      <c r="F6" s="14">
        <v>0</v>
      </c>
      <c r="G6" s="12">
        <v>3</v>
      </c>
      <c r="H6" s="13">
        <v>0</v>
      </c>
      <c r="I6" s="13">
        <v>1</v>
      </c>
      <c r="J6" s="14">
        <v>0</v>
      </c>
      <c r="K6" s="12">
        <v>4</v>
      </c>
      <c r="L6" s="13">
        <v>1</v>
      </c>
      <c r="M6" s="13">
        <v>2</v>
      </c>
      <c r="N6" s="14">
        <v>1</v>
      </c>
      <c r="O6" s="12">
        <v>4</v>
      </c>
      <c r="P6" s="13">
        <v>0</v>
      </c>
      <c r="Q6" s="13">
        <v>1</v>
      </c>
      <c r="R6" s="14">
        <v>0</v>
      </c>
      <c r="S6" s="17" t="s">
        <v>8</v>
      </c>
    </row>
    <row r="7" spans="1:19" x14ac:dyDescent="0.25">
      <c r="A7" s="96" t="s">
        <v>119</v>
      </c>
      <c r="B7" s="99" t="s">
        <v>163</v>
      </c>
      <c r="C7" s="12">
        <v>0</v>
      </c>
      <c r="D7" s="13">
        <v>0</v>
      </c>
      <c r="E7" s="13">
        <v>0</v>
      </c>
      <c r="F7" s="14">
        <v>2</v>
      </c>
      <c r="G7" s="12">
        <v>0</v>
      </c>
      <c r="H7" s="13">
        <v>0</v>
      </c>
      <c r="I7" s="13">
        <v>0</v>
      </c>
      <c r="J7" s="14">
        <v>2</v>
      </c>
      <c r="K7" s="12">
        <v>0</v>
      </c>
      <c r="L7" s="13">
        <v>0</v>
      </c>
      <c r="M7" s="13">
        <v>0</v>
      </c>
      <c r="N7" s="14">
        <v>1</v>
      </c>
      <c r="O7" s="12">
        <v>0</v>
      </c>
      <c r="P7" s="13">
        <v>0</v>
      </c>
      <c r="Q7" s="13">
        <v>0</v>
      </c>
      <c r="R7" s="14">
        <v>4</v>
      </c>
      <c r="S7" s="17"/>
    </row>
    <row r="8" spans="1:19" x14ac:dyDescent="0.25">
      <c r="A8" s="96" t="s">
        <v>116</v>
      </c>
      <c r="B8" s="99" t="s">
        <v>154</v>
      </c>
      <c r="C8" s="12">
        <v>4</v>
      </c>
      <c r="D8" s="13">
        <v>1</v>
      </c>
      <c r="E8" s="13">
        <v>0</v>
      </c>
      <c r="F8" s="14">
        <v>3</v>
      </c>
      <c r="G8" s="12">
        <v>3</v>
      </c>
      <c r="H8" s="13">
        <v>0</v>
      </c>
      <c r="I8" s="13">
        <v>2</v>
      </c>
      <c r="J8" s="14">
        <v>1</v>
      </c>
      <c r="K8" s="12"/>
      <c r="L8" s="13"/>
      <c r="M8" s="13"/>
      <c r="N8" s="14"/>
      <c r="O8" s="12">
        <v>3</v>
      </c>
      <c r="P8" s="13">
        <v>1</v>
      </c>
      <c r="Q8" s="13">
        <v>2</v>
      </c>
      <c r="R8" s="14">
        <v>5</v>
      </c>
      <c r="S8" s="17"/>
    </row>
    <row r="9" spans="1:19" x14ac:dyDescent="0.25">
      <c r="A9" s="96" t="s">
        <v>164</v>
      </c>
      <c r="B9" s="99" t="s">
        <v>200</v>
      </c>
      <c r="C9" s="12">
        <v>4</v>
      </c>
      <c r="D9" s="13">
        <v>2</v>
      </c>
      <c r="E9" s="13">
        <v>2</v>
      </c>
      <c r="F9" s="14">
        <v>1</v>
      </c>
      <c r="G9" s="12">
        <v>3</v>
      </c>
      <c r="H9" s="13">
        <v>0</v>
      </c>
      <c r="I9" s="13">
        <v>1</v>
      </c>
      <c r="J9" s="14">
        <v>1</v>
      </c>
      <c r="K9" s="12">
        <v>4</v>
      </c>
      <c r="L9" s="13">
        <v>0</v>
      </c>
      <c r="M9" s="13">
        <v>1</v>
      </c>
      <c r="N9" s="14">
        <v>0</v>
      </c>
      <c r="O9" s="12">
        <v>3</v>
      </c>
      <c r="P9" s="13">
        <v>0</v>
      </c>
      <c r="Q9" s="13">
        <v>2</v>
      </c>
      <c r="R9" s="14">
        <v>0</v>
      </c>
      <c r="S9" s="17"/>
    </row>
    <row r="10" spans="1:19" x14ac:dyDescent="0.25">
      <c r="A10" s="96" t="s">
        <v>121</v>
      </c>
      <c r="B10" s="99" t="s">
        <v>112</v>
      </c>
      <c r="C10" s="12"/>
      <c r="D10" s="13"/>
      <c r="E10" s="13"/>
      <c r="F10" s="14"/>
      <c r="G10" s="12">
        <v>2</v>
      </c>
      <c r="H10" s="13">
        <v>0</v>
      </c>
      <c r="I10" s="13">
        <v>2</v>
      </c>
      <c r="J10" s="14">
        <v>4</v>
      </c>
      <c r="K10" s="12"/>
      <c r="L10" s="13"/>
      <c r="M10" s="13"/>
      <c r="N10" s="14"/>
      <c r="O10" s="12"/>
      <c r="P10" s="13"/>
      <c r="Q10" s="13"/>
      <c r="R10" s="14"/>
      <c r="S10" s="17"/>
    </row>
    <row r="11" spans="1:19" x14ac:dyDescent="0.25">
      <c r="A11" s="96" t="s">
        <v>139</v>
      </c>
      <c r="B11" s="99" t="s">
        <v>156</v>
      </c>
      <c r="C11" s="12"/>
      <c r="D11" s="13"/>
      <c r="E11" s="13"/>
      <c r="F11" s="14"/>
      <c r="G11" s="12"/>
      <c r="H11" s="13"/>
      <c r="I11" s="13"/>
      <c r="J11" s="14"/>
      <c r="K11" s="12">
        <v>2</v>
      </c>
      <c r="L11" s="13">
        <v>1</v>
      </c>
      <c r="M11" s="13">
        <v>1</v>
      </c>
      <c r="N11" s="14">
        <v>0</v>
      </c>
      <c r="O11" s="12"/>
      <c r="P11" s="13"/>
      <c r="Q11" s="13"/>
      <c r="R11" s="14"/>
      <c r="S11" s="17"/>
    </row>
    <row r="12" spans="1:19" x14ac:dyDescent="0.25">
      <c r="A12" s="96" t="s">
        <v>118</v>
      </c>
      <c r="B12" s="155" t="s">
        <v>155</v>
      </c>
      <c r="C12" s="12"/>
      <c r="D12" s="13"/>
      <c r="E12" s="13"/>
      <c r="F12" s="14"/>
      <c r="G12" s="12"/>
      <c r="H12" s="13"/>
      <c r="I12" s="13"/>
      <c r="J12" s="14"/>
      <c r="K12" s="12">
        <v>4</v>
      </c>
      <c r="L12" s="13">
        <v>0</v>
      </c>
      <c r="M12" s="13">
        <v>2</v>
      </c>
      <c r="N12" s="14">
        <v>0</v>
      </c>
      <c r="O12" s="12">
        <v>3</v>
      </c>
      <c r="P12" s="13">
        <v>1</v>
      </c>
      <c r="Q12" s="13">
        <v>1</v>
      </c>
      <c r="R12" s="14">
        <v>0</v>
      </c>
      <c r="S12" s="17"/>
    </row>
    <row r="13" spans="1:19" x14ac:dyDescent="0.25">
      <c r="A13" s="96" t="s">
        <v>136</v>
      </c>
      <c r="B13" s="99" t="s">
        <v>297</v>
      </c>
      <c r="C13" s="12"/>
      <c r="D13" s="13"/>
      <c r="E13" s="13"/>
      <c r="F13" s="14"/>
      <c r="G13" s="12"/>
      <c r="H13" s="13"/>
      <c r="I13" s="13"/>
      <c r="J13" s="14"/>
      <c r="K13" s="12">
        <v>4</v>
      </c>
      <c r="L13" s="13">
        <v>2</v>
      </c>
      <c r="M13" s="13">
        <v>1</v>
      </c>
      <c r="N13" s="14">
        <v>6</v>
      </c>
      <c r="O13" s="12"/>
      <c r="P13" s="13"/>
      <c r="Q13" s="13"/>
      <c r="R13" s="14"/>
      <c r="S13" s="17"/>
    </row>
    <row r="14" spans="1:19" x14ac:dyDescent="0.25">
      <c r="A14" s="96"/>
      <c r="B14" s="99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18"/>
      <c r="P17" s="19"/>
      <c r="Q17" s="19"/>
      <c r="R17" s="20"/>
      <c r="S17" s="17"/>
    </row>
    <row r="18" spans="1:24" x14ac:dyDescent="0.25">
      <c r="A18" s="23" t="s">
        <v>9</v>
      </c>
      <c r="B18" s="24" t="s">
        <v>283</v>
      </c>
      <c r="C18" s="25">
        <v>26</v>
      </c>
      <c r="D18" s="26">
        <v>8</v>
      </c>
      <c r="E18" s="26">
        <v>13</v>
      </c>
      <c r="F18" s="27">
        <v>13</v>
      </c>
      <c r="G18" s="25">
        <v>20</v>
      </c>
      <c r="H18" s="26">
        <v>2</v>
      </c>
      <c r="I18" s="26">
        <v>9</v>
      </c>
      <c r="J18" s="27">
        <v>12</v>
      </c>
      <c r="K18" s="25">
        <v>25</v>
      </c>
      <c r="L18" s="26">
        <v>7</v>
      </c>
      <c r="M18" s="26">
        <v>10</v>
      </c>
      <c r="N18" s="27">
        <v>13</v>
      </c>
      <c r="O18" s="25">
        <v>21</v>
      </c>
      <c r="P18" s="26">
        <v>3</v>
      </c>
      <c r="Q18" s="26">
        <v>11</v>
      </c>
      <c r="R18" s="27">
        <v>13</v>
      </c>
      <c r="S18" s="29"/>
    </row>
    <row r="19" spans="1:24" ht="13.8" thickBot="1" x14ac:dyDescent="0.3">
      <c r="A19" s="23"/>
      <c r="B19" s="120"/>
      <c r="C19" s="30"/>
      <c r="D19" s="31"/>
      <c r="E19" s="31"/>
      <c r="F19" s="32"/>
      <c r="G19" s="30"/>
      <c r="H19" s="31"/>
      <c r="I19" s="31"/>
      <c r="J19" s="32"/>
      <c r="K19" s="30"/>
      <c r="L19" s="31"/>
      <c r="M19" s="31"/>
      <c r="N19" s="32"/>
      <c r="O19" s="30"/>
      <c r="P19" s="31"/>
      <c r="Q19" s="31"/>
      <c r="R19" s="32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26</v>
      </c>
      <c r="D20" s="35">
        <f t="shared" si="0"/>
        <v>8</v>
      </c>
      <c r="E20" s="35">
        <f t="shared" si="0"/>
        <v>13</v>
      </c>
      <c r="F20" s="35">
        <f t="shared" si="0"/>
        <v>13</v>
      </c>
      <c r="G20" s="35">
        <f t="shared" si="0"/>
        <v>20</v>
      </c>
      <c r="H20" s="35">
        <f t="shared" si="0"/>
        <v>2</v>
      </c>
      <c r="I20" s="35">
        <f t="shared" si="0"/>
        <v>9</v>
      </c>
      <c r="J20" s="35">
        <f t="shared" si="0"/>
        <v>12</v>
      </c>
      <c r="K20" s="35">
        <f t="shared" si="0"/>
        <v>25</v>
      </c>
      <c r="L20" s="35">
        <f t="shared" si="0"/>
        <v>7</v>
      </c>
      <c r="M20" s="35">
        <f t="shared" si="0"/>
        <v>10</v>
      </c>
      <c r="N20" s="35">
        <f t="shared" si="0"/>
        <v>13</v>
      </c>
      <c r="O20" s="35">
        <f t="shared" si="0"/>
        <v>21</v>
      </c>
      <c r="P20" s="35">
        <f t="shared" si="0"/>
        <v>3</v>
      </c>
      <c r="Q20" s="35">
        <f t="shared" si="0"/>
        <v>11</v>
      </c>
      <c r="R20" s="34">
        <f t="shared" si="0"/>
        <v>13</v>
      </c>
      <c r="S20" s="29"/>
    </row>
    <row r="21" spans="1:24" ht="13.8" thickBot="1" x14ac:dyDescent="0.3">
      <c r="A21" s="23"/>
      <c r="B21" s="34" t="s">
        <v>11</v>
      </c>
      <c r="C21" s="36">
        <f>C20</f>
        <v>26</v>
      </c>
      <c r="D21" s="36">
        <f>D20</f>
        <v>8</v>
      </c>
      <c r="E21" s="36">
        <f>E20</f>
        <v>13</v>
      </c>
      <c r="F21" s="36">
        <f>F20</f>
        <v>13</v>
      </c>
      <c r="G21" s="36">
        <f t="shared" ref="G21:R21" si="1">SUM(C21,G20)</f>
        <v>46</v>
      </c>
      <c r="H21" s="36">
        <f t="shared" si="1"/>
        <v>10</v>
      </c>
      <c r="I21" s="36">
        <f t="shared" si="1"/>
        <v>22</v>
      </c>
      <c r="J21" s="36">
        <f t="shared" si="1"/>
        <v>25</v>
      </c>
      <c r="K21" s="36">
        <f t="shared" si="1"/>
        <v>71</v>
      </c>
      <c r="L21" s="36">
        <f t="shared" si="1"/>
        <v>17</v>
      </c>
      <c r="M21" s="36">
        <f t="shared" si="1"/>
        <v>32</v>
      </c>
      <c r="N21" s="36">
        <f t="shared" si="1"/>
        <v>38</v>
      </c>
      <c r="O21" s="37">
        <f t="shared" si="1"/>
        <v>92</v>
      </c>
      <c r="P21" s="36">
        <f t="shared" si="1"/>
        <v>20</v>
      </c>
      <c r="Q21" s="36">
        <f t="shared" si="1"/>
        <v>43</v>
      </c>
      <c r="R21" s="38">
        <f t="shared" si="1"/>
        <v>51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59" t="s">
        <v>266</v>
      </c>
      <c r="D23" s="160"/>
      <c r="E23" s="161"/>
      <c r="F23" s="4">
        <v>8</v>
      </c>
      <c r="G23" s="159" t="s">
        <v>107</v>
      </c>
      <c r="H23" s="160"/>
      <c r="I23" s="161"/>
      <c r="J23" s="4">
        <v>8</v>
      </c>
      <c r="K23" s="159" t="s">
        <v>52</v>
      </c>
      <c r="L23" s="160"/>
      <c r="M23" s="161"/>
      <c r="N23" s="4">
        <v>16</v>
      </c>
      <c r="O23" s="162" t="s">
        <v>106</v>
      </c>
      <c r="P23" s="160"/>
      <c r="Q23" s="161"/>
      <c r="R23" s="5">
        <v>9</v>
      </c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7</v>
      </c>
      <c r="B25" s="99" t="str">
        <f t="shared" si="2"/>
        <v>James Monza</v>
      </c>
      <c r="C25" s="12">
        <v>4</v>
      </c>
      <c r="D25" s="13">
        <v>2</v>
      </c>
      <c r="E25" s="13">
        <v>1</v>
      </c>
      <c r="F25" s="14">
        <v>0</v>
      </c>
      <c r="G25" s="12">
        <v>4</v>
      </c>
      <c r="H25" s="13">
        <v>2</v>
      </c>
      <c r="I25" s="13">
        <v>1</v>
      </c>
      <c r="J25" s="14">
        <v>2</v>
      </c>
      <c r="K25" s="12">
        <v>4</v>
      </c>
      <c r="L25" s="13">
        <v>1</v>
      </c>
      <c r="M25" s="13">
        <v>2</v>
      </c>
      <c r="N25" s="14">
        <v>1</v>
      </c>
      <c r="O25" s="15">
        <v>3</v>
      </c>
      <c r="P25" s="13">
        <v>0</v>
      </c>
      <c r="Q25" s="13">
        <v>0</v>
      </c>
      <c r="R25" s="16">
        <v>1</v>
      </c>
      <c r="S25" s="17"/>
      <c r="T25" s="112"/>
      <c r="U25" s="47"/>
      <c r="V25" s="48"/>
      <c r="W25" s="47"/>
      <c r="X25" s="45"/>
    </row>
    <row r="26" spans="1:24" x14ac:dyDescent="0.25">
      <c r="A26" s="96" t="str">
        <f t="shared" si="2"/>
        <v>21</v>
      </c>
      <c r="B26" s="99" t="str">
        <f t="shared" si="2"/>
        <v>Thomas Todd</v>
      </c>
      <c r="C26" s="12"/>
      <c r="D26" s="13"/>
      <c r="E26" s="13"/>
      <c r="F26" s="14"/>
      <c r="G26" s="12"/>
      <c r="H26" s="13"/>
      <c r="I26" s="13"/>
      <c r="J26" s="14"/>
      <c r="K26" s="12"/>
      <c r="L26" s="13"/>
      <c r="M26" s="13"/>
      <c r="N26" s="14"/>
      <c r="O26" s="15"/>
      <c r="P26" s="13"/>
      <c r="Q26" s="13"/>
      <c r="R26" s="16"/>
      <c r="S26" s="17"/>
      <c r="T26" s="112"/>
      <c r="U26" s="49"/>
      <c r="V26" s="45"/>
      <c r="W26" s="45"/>
      <c r="X26" s="45"/>
    </row>
    <row r="27" spans="1:24" x14ac:dyDescent="0.25">
      <c r="A27" s="96" t="str">
        <f t="shared" si="2"/>
        <v>4</v>
      </c>
      <c r="B27" s="99" t="str">
        <f t="shared" si="2"/>
        <v>Jason Ackiss</v>
      </c>
      <c r="C27" s="12">
        <v>4</v>
      </c>
      <c r="D27" s="13">
        <v>3</v>
      </c>
      <c r="E27" s="13">
        <v>0</v>
      </c>
      <c r="F27" s="14">
        <v>0</v>
      </c>
      <c r="G27" s="12">
        <v>5</v>
      </c>
      <c r="H27" s="13">
        <v>2</v>
      </c>
      <c r="I27" s="13">
        <v>3</v>
      </c>
      <c r="J27" s="14">
        <v>0</v>
      </c>
      <c r="K27" s="12">
        <v>4</v>
      </c>
      <c r="L27" s="13">
        <v>1</v>
      </c>
      <c r="M27" s="13">
        <v>1</v>
      </c>
      <c r="N27" s="14">
        <v>0</v>
      </c>
      <c r="O27" s="15">
        <v>4</v>
      </c>
      <c r="P27" s="13">
        <v>1</v>
      </c>
      <c r="Q27" s="13">
        <v>2</v>
      </c>
      <c r="R27" s="16">
        <v>2</v>
      </c>
      <c r="S27" s="17"/>
      <c r="T27" s="112"/>
      <c r="U27" s="49"/>
      <c r="V27" s="45"/>
      <c r="W27" s="45"/>
      <c r="X27" s="45"/>
    </row>
    <row r="28" spans="1:24" ht="15" x14ac:dyDescent="0.25">
      <c r="A28" s="96" t="str">
        <f t="shared" si="2"/>
        <v>13</v>
      </c>
      <c r="B28" s="99" t="str">
        <f t="shared" si="2"/>
        <v>Tony Meriwether</v>
      </c>
      <c r="C28" s="12">
        <v>5</v>
      </c>
      <c r="D28" s="13">
        <v>1</v>
      </c>
      <c r="E28" s="13">
        <v>2</v>
      </c>
      <c r="F28" s="14">
        <v>0</v>
      </c>
      <c r="G28" s="12">
        <v>5</v>
      </c>
      <c r="H28" s="13">
        <v>0</v>
      </c>
      <c r="I28" s="13">
        <v>3</v>
      </c>
      <c r="J28" s="14">
        <v>0</v>
      </c>
      <c r="K28" s="12">
        <v>3</v>
      </c>
      <c r="L28" s="13">
        <v>0</v>
      </c>
      <c r="M28" s="13">
        <v>2</v>
      </c>
      <c r="N28" s="14">
        <v>0</v>
      </c>
      <c r="O28" s="15">
        <v>2</v>
      </c>
      <c r="P28" s="13">
        <v>0</v>
      </c>
      <c r="Q28" s="13">
        <v>1</v>
      </c>
      <c r="R28" s="16">
        <v>0</v>
      </c>
      <c r="S28" s="17"/>
      <c r="T28" s="112"/>
      <c r="U28" s="49"/>
      <c r="V28" s="45"/>
      <c r="W28" s="50"/>
      <c r="X28" s="45"/>
    </row>
    <row r="29" spans="1:24" ht="15" x14ac:dyDescent="0.25">
      <c r="A29" s="96" t="str">
        <f t="shared" si="2"/>
        <v>3</v>
      </c>
      <c r="B29" s="99" t="str">
        <f t="shared" si="2"/>
        <v>John Caldwell</v>
      </c>
      <c r="C29" s="12">
        <v>2</v>
      </c>
      <c r="D29" s="13">
        <v>1</v>
      </c>
      <c r="E29" s="13">
        <v>0</v>
      </c>
      <c r="F29" s="14">
        <v>2</v>
      </c>
      <c r="G29" s="12">
        <v>4</v>
      </c>
      <c r="H29" s="13">
        <v>1</v>
      </c>
      <c r="I29" s="13">
        <v>1</v>
      </c>
      <c r="J29" s="14">
        <v>4</v>
      </c>
      <c r="K29" s="12">
        <v>0</v>
      </c>
      <c r="L29" s="13">
        <v>0</v>
      </c>
      <c r="M29" s="13">
        <v>0</v>
      </c>
      <c r="N29" s="14">
        <v>1</v>
      </c>
      <c r="O29" s="15">
        <v>1</v>
      </c>
      <c r="P29" s="13">
        <v>1</v>
      </c>
      <c r="Q29" s="13">
        <v>0</v>
      </c>
      <c r="R29" s="16">
        <v>0</v>
      </c>
      <c r="S29" s="17"/>
      <c r="T29" s="112"/>
      <c r="U29" s="49"/>
      <c r="V29" s="45"/>
      <c r="W29" s="50"/>
      <c r="X29" s="45"/>
    </row>
    <row r="30" spans="1:24" ht="15" x14ac:dyDescent="0.25">
      <c r="A30" s="96" t="str">
        <f t="shared" si="2"/>
        <v>23</v>
      </c>
      <c r="B30" s="99" t="str">
        <f t="shared" si="2"/>
        <v>Barney Fleming</v>
      </c>
      <c r="C30" s="12"/>
      <c r="D30" s="13"/>
      <c r="E30" s="13"/>
      <c r="F30" s="14"/>
      <c r="G30" s="12"/>
      <c r="H30" s="13"/>
      <c r="I30" s="13"/>
      <c r="J30" s="14"/>
      <c r="K30" s="12">
        <v>0</v>
      </c>
      <c r="L30" s="13">
        <v>0</v>
      </c>
      <c r="M30" s="13">
        <v>0</v>
      </c>
      <c r="N30" s="14">
        <v>1</v>
      </c>
      <c r="O30" s="15">
        <v>2</v>
      </c>
      <c r="P30" s="13">
        <v>1</v>
      </c>
      <c r="Q30" s="13">
        <v>1</v>
      </c>
      <c r="R30" s="16">
        <v>0</v>
      </c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5</v>
      </c>
      <c r="B31" s="99" t="str">
        <f t="shared" si="2"/>
        <v>Wally Solahuddin</v>
      </c>
      <c r="C31" s="12">
        <v>4</v>
      </c>
      <c r="D31" s="13">
        <v>1</v>
      </c>
      <c r="E31" s="13">
        <v>2</v>
      </c>
      <c r="F31" s="14">
        <v>2</v>
      </c>
      <c r="G31" s="12">
        <v>4</v>
      </c>
      <c r="H31" s="13">
        <v>3</v>
      </c>
      <c r="I31" s="13">
        <v>0</v>
      </c>
      <c r="J31" s="14">
        <v>2</v>
      </c>
      <c r="K31" s="12">
        <v>4</v>
      </c>
      <c r="L31" s="13">
        <v>3</v>
      </c>
      <c r="M31" s="13">
        <v>0</v>
      </c>
      <c r="N31" s="14">
        <v>0</v>
      </c>
      <c r="O31" s="15">
        <v>1</v>
      </c>
      <c r="P31" s="13">
        <v>0</v>
      </c>
      <c r="Q31" s="13">
        <v>1</v>
      </c>
      <c r="R31" s="16">
        <v>0</v>
      </c>
      <c r="S31" s="17"/>
      <c r="U31" s="49"/>
      <c r="V31" s="45"/>
      <c r="W31" s="50"/>
      <c r="X31" s="45"/>
    </row>
    <row r="32" spans="1:24" ht="15" x14ac:dyDescent="0.25">
      <c r="A32" s="96" t="str">
        <f t="shared" si="2"/>
        <v>11</v>
      </c>
      <c r="B32" s="99" t="str">
        <f t="shared" si="2"/>
        <v>Marlin Stover</v>
      </c>
      <c r="C32" s="12">
        <v>3</v>
      </c>
      <c r="D32" s="13">
        <v>1</v>
      </c>
      <c r="E32" s="13">
        <v>1</v>
      </c>
      <c r="F32" s="14">
        <v>0</v>
      </c>
      <c r="G32" s="12">
        <v>0</v>
      </c>
      <c r="H32" s="13">
        <v>0</v>
      </c>
      <c r="I32" s="13">
        <v>0</v>
      </c>
      <c r="J32" s="14">
        <v>1</v>
      </c>
      <c r="K32" s="12"/>
      <c r="L32" s="13"/>
      <c r="M32" s="13"/>
      <c r="N32" s="14"/>
      <c r="O32" s="15">
        <v>2</v>
      </c>
      <c r="P32" s="13">
        <v>0</v>
      </c>
      <c r="Q32" s="13">
        <v>2</v>
      </c>
      <c r="R32" s="16">
        <v>0</v>
      </c>
      <c r="S32" s="17"/>
      <c r="U32" s="49"/>
      <c r="V32" s="45"/>
      <c r="W32" s="50"/>
      <c r="X32" s="45"/>
    </row>
    <row r="33" spans="1:30" ht="15" x14ac:dyDescent="0.25">
      <c r="A33" s="96" t="str">
        <f t="shared" si="2"/>
        <v>15</v>
      </c>
      <c r="B33" s="99" t="str">
        <f t="shared" si="2"/>
        <v>Chuck Gilbert</v>
      </c>
      <c r="C33" s="12"/>
      <c r="D33" s="13"/>
      <c r="E33" s="13"/>
      <c r="F33" s="14"/>
      <c r="G33" s="12"/>
      <c r="H33" s="13"/>
      <c r="I33" s="13"/>
      <c r="J33" s="14"/>
      <c r="K33" s="12">
        <v>4</v>
      </c>
      <c r="L33" s="13">
        <v>0</v>
      </c>
      <c r="M33" s="13">
        <v>3</v>
      </c>
      <c r="N33" s="14">
        <v>2</v>
      </c>
      <c r="O33" s="15"/>
      <c r="P33" s="13"/>
      <c r="Q33" s="13"/>
      <c r="R33" s="16"/>
      <c r="S33" s="17"/>
      <c r="U33" s="49"/>
      <c r="V33" s="45"/>
      <c r="W33" s="50"/>
      <c r="X33" s="45"/>
    </row>
    <row r="34" spans="1:30" ht="15" x14ac:dyDescent="0.25">
      <c r="A34" s="96" t="str">
        <f t="shared" si="2"/>
        <v>9</v>
      </c>
      <c r="B34" s="99" t="str">
        <f t="shared" si="2"/>
        <v>Mike Hayes</v>
      </c>
      <c r="C34" s="12"/>
      <c r="D34" s="13"/>
      <c r="E34" s="13"/>
      <c r="F34" s="14"/>
      <c r="G34" s="12"/>
      <c r="H34" s="13"/>
      <c r="I34" s="13"/>
      <c r="J34" s="14"/>
      <c r="K34" s="12">
        <v>1</v>
      </c>
      <c r="L34" s="13">
        <v>1</v>
      </c>
      <c r="M34" s="13">
        <v>0</v>
      </c>
      <c r="N34" s="14">
        <v>0</v>
      </c>
      <c r="O34" s="15">
        <v>2</v>
      </c>
      <c r="P34" s="13">
        <v>0</v>
      </c>
      <c r="Q34" s="13">
        <v>2</v>
      </c>
      <c r="R34" s="16">
        <v>1</v>
      </c>
      <c r="S34" s="17"/>
      <c r="T34" s="112"/>
      <c r="U34" s="49"/>
      <c r="V34" s="45"/>
      <c r="W34" s="50"/>
      <c r="X34" s="45"/>
    </row>
    <row r="35" spans="1:30" ht="15" x14ac:dyDescent="0.25">
      <c r="A35" s="96" t="str">
        <f t="shared" si="2"/>
        <v>17</v>
      </c>
      <c r="B35" s="99" t="str">
        <f t="shared" si="2"/>
        <v>Nim Novakovic</v>
      </c>
      <c r="C35" s="12">
        <v>5</v>
      </c>
      <c r="D35" s="13">
        <v>3</v>
      </c>
      <c r="E35" s="13">
        <v>1</v>
      </c>
      <c r="F35" s="14">
        <v>4</v>
      </c>
      <c r="G35" s="12">
        <v>5</v>
      </c>
      <c r="H35" s="13">
        <v>1</v>
      </c>
      <c r="I35" s="13">
        <v>2</v>
      </c>
      <c r="J35" s="14">
        <v>5</v>
      </c>
      <c r="K35" s="12">
        <v>4</v>
      </c>
      <c r="L35" s="13">
        <v>0</v>
      </c>
      <c r="M35" s="13">
        <v>2</v>
      </c>
      <c r="N35" s="14">
        <v>6</v>
      </c>
      <c r="O35" s="15">
        <v>4</v>
      </c>
      <c r="P35" s="13">
        <v>0</v>
      </c>
      <c r="Q35" s="13">
        <v>1</v>
      </c>
      <c r="R35" s="16">
        <v>9</v>
      </c>
      <c r="S35" s="17"/>
      <c r="T35" s="112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Herb Everett</v>
      </c>
      <c r="C40" s="25">
        <v>27</v>
      </c>
      <c r="D40" s="26">
        <v>12</v>
      </c>
      <c r="E40" s="26">
        <v>7</v>
      </c>
      <c r="F40" s="27">
        <v>8</v>
      </c>
      <c r="G40" s="25">
        <v>27</v>
      </c>
      <c r="H40" s="26">
        <v>9</v>
      </c>
      <c r="I40" s="26">
        <v>10</v>
      </c>
      <c r="J40" s="27">
        <v>14</v>
      </c>
      <c r="K40" s="25">
        <v>24</v>
      </c>
      <c r="L40" s="26">
        <v>6</v>
      </c>
      <c r="M40" s="26">
        <v>10</v>
      </c>
      <c r="N40" s="27">
        <v>11</v>
      </c>
      <c r="O40" s="25">
        <v>21</v>
      </c>
      <c r="P40" s="26">
        <v>3</v>
      </c>
      <c r="Q40" s="26">
        <v>10</v>
      </c>
      <c r="R40" s="28">
        <v>13</v>
      </c>
      <c r="S40" s="29"/>
      <c r="U40" s="45"/>
      <c r="V40" s="45"/>
      <c r="W40" s="45"/>
      <c r="X40" s="45"/>
    </row>
    <row r="41" spans="1:30" ht="13.8" thickBot="1" x14ac:dyDescent="0.3">
      <c r="A41" s="23"/>
      <c r="B41" s="120">
        <f>B19</f>
        <v>0</v>
      </c>
      <c r="C41" s="30"/>
      <c r="D41" s="31"/>
      <c r="E41" s="31"/>
      <c r="F41" s="32"/>
      <c r="G41" s="30"/>
      <c r="H41" s="31"/>
      <c r="I41" s="31"/>
      <c r="J41" s="32"/>
      <c r="K41" s="30"/>
      <c r="L41" s="31"/>
      <c r="M41" s="31"/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27</v>
      </c>
      <c r="D42" s="35">
        <f t="shared" si="3"/>
        <v>12</v>
      </c>
      <c r="E42" s="35">
        <f t="shared" si="3"/>
        <v>7</v>
      </c>
      <c r="F42" s="35">
        <f t="shared" si="3"/>
        <v>8</v>
      </c>
      <c r="G42" s="35">
        <f t="shared" si="3"/>
        <v>27</v>
      </c>
      <c r="H42" s="35">
        <f t="shared" si="3"/>
        <v>9</v>
      </c>
      <c r="I42" s="35">
        <f t="shared" si="3"/>
        <v>10</v>
      </c>
      <c r="J42" s="35">
        <f t="shared" si="3"/>
        <v>14</v>
      </c>
      <c r="K42" s="35">
        <f t="shared" si="3"/>
        <v>24</v>
      </c>
      <c r="L42" s="35">
        <f t="shared" si="3"/>
        <v>6</v>
      </c>
      <c r="M42" s="35">
        <f t="shared" si="3"/>
        <v>10</v>
      </c>
      <c r="N42" s="35">
        <f t="shared" si="3"/>
        <v>11</v>
      </c>
      <c r="O42" s="35">
        <f t="shared" si="3"/>
        <v>21</v>
      </c>
      <c r="P42" s="35">
        <f t="shared" si="3"/>
        <v>3</v>
      </c>
      <c r="Q42" s="35">
        <f t="shared" si="3"/>
        <v>10</v>
      </c>
      <c r="R42" s="34">
        <f t="shared" si="3"/>
        <v>13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119</v>
      </c>
      <c r="D43" s="36">
        <f>SUM(P21,D42)</f>
        <v>32</v>
      </c>
      <c r="E43" s="36">
        <f>SUM(Q21,E42)</f>
        <v>50</v>
      </c>
      <c r="F43" s="36">
        <f>SUM(R21,F42)</f>
        <v>59</v>
      </c>
      <c r="G43" s="36">
        <f t="shared" ref="G43:R43" si="4">SUM(C43,G42)</f>
        <v>146</v>
      </c>
      <c r="H43" s="36">
        <f t="shared" si="4"/>
        <v>41</v>
      </c>
      <c r="I43" s="36">
        <f t="shared" si="4"/>
        <v>60</v>
      </c>
      <c r="J43" s="36">
        <f t="shared" si="4"/>
        <v>73</v>
      </c>
      <c r="K43" s="36">
        <f t="shared" si="4"/>
        <v>170</v>
      </c>
      <c r="L43" s="36">
        <f t="shared" si="4"/>
        <v>47</v>
      </c>
      <c r="M43" s="36">
        <f t="shared" si="4"/>
        <v>70</v>
      </c>
      <c r="N43" s="36">
        <f t="shared" si="4"/>
        <v>84</v>
      </c>
      <c r="O43" s="37">
        <f t="shared" si="4"/>
        <v>191</v>
      </c>
      <c r="P43" s="36">
        <f t="shared" si="4"/>
        <v>50</v>
      </c>
      <c r="Q43" s="36">
        <f t="shared" si="4"/>
        <v>80</v>
      </c>
      <c r="R43" s="38">
        <f t="shared" si="4"/>
        <v>97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/>
      <c r="D45" s="160"/>
      <c r="E45" s="161"/>
      <c r="F45" s="55"/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102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7</v>
      </c>
      <c r="B47" s="99" t="str">
        <f t="shared" ref="B47:B61" si="6">B25</f>
        <v>James Monza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31</v>
      </c>
      <c r="P47" s="101">
        <f>SUM(D3,H3,L3,P3,D25,H25,L25,P25,D47,H47,L47)</f>
        <v>6</v>
      </c>
      <c r="Q47" s="101">
        <f>SUM(E3,I3,M3,Q3,E25,I25,M25,Q25,E47,I47,M47)</f>
        <v>13</v>
      </c>
      <c r="R47" s="102">
        <f>SUM(F3,J3,N3,R3,F25,J25,N25,R25,F47,J47,N47)</f>
        <v>19</v>
      </c>
      <c r="S47" s="97">
        <f>IF(O47=0,0,AVERAGE(P47/O47))</f>
        <v>0.19354838709677419</v>
      </c>
      <c r="U47" s="49" t="str">
        <f t="shared" ref="U47:U61" si="7">A47</f>
        <v>7</v>
      </c>
      <c r="V47" s="99" t="str">
        <f>B3</f>
        <v>James Monza</v>
      </c>
      <c r="W47" s="65">
        <f>R47</f>
        <v>19</v>
      </c>
      <c r="X47" s="65">
        <f t="shared" ref="X47:X61" si="8">IF(W47=0,"N/A",W47)</f>
        <v>19</v>
      </c>
      <c r="Y47" s="66">
        <f>S47</f>
        <v>0.19354838709677419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2.375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8</v>
      </c>
      <c r="AD47" s="128">
        <f>(S47*O47)/(O47+MAX(summary!$Q$2-O47,0))</f>
        <v>0.19354838709677419</v>
      </c>
    </row>
    <row r="48" spans="1:30" x14ac:dyDescent="0.25">
      <c r="A48" s="96" t="str">
        <f t="shared" si="5"/>
        <v>21</v>
      </c>
      <c r="B48" s="99" t="str">
        <f t="shared" si="6"/>
        <v>Thomas Todd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103">
        <f t="shared" ref="O48:O61" si="10">SUM(C4,G4,K4,O4,C26,G26,K26,O26,C48,G48,K48)</f>
        <v>7</v>
      </c>
      <c r="P48" s="62">
        <f t="shared" ref="P48:P61" si="11">SUM(D4,H4,L4,P4,D26,H26,L26,P26,D48,H48,L48)</f>
        <v>2</v>
      </c>
      <c r="Q48" s="62">
        <f t="shared" ref="Q48:Q61" si="12">SUM(E4,I4,M4,Q4,E26,I26,M26,Q26,E48,I48,M48)</f>
        <v>4</v>
      </c>
      <c r="R48" s="104">
        <f t="shared" ref="R48:R61" si="13">SUM(F4,J4,N4,R4,F26,J26,N26,R26,F48,J48,N48)</f>
        <v>2</v>
      </c>
      <c r="S48" s="98">
        <f t="shared" ref="S48:S61" si="14">IF(O48=0,0,AVERAGE(P48/O48))</f>
        <v>0.2857142857142857</v>
      </c>
      <c r="U48" s="49" t="str">
        <f t="shared" si="7"/>
        <v>21</v>
      </c>
      <c r="V48" s="99" t="str">
        <f t="shared" ref="V48:V61" si="15">B4</f>
        <v>Thomas Todd</v>
      </c>
      <c r="W48" s="65">
        <f t="shared" ref="W48:W61" si="16">R48</f>
        <v>2</v>
      </c>
      <c r="X48" s="65">
        <f t="shared" si="8"/>
        <v>2</v>
      </c>
      <c r="Y48" s="66">
        <f t="shared" ref="Y48:Y61" si="17">S48</f>
        <v>0.2857142857142857</v>
      </c>
      <c r="Z48" s="66" t="str">
        <f>IF($O48&gt;=summary!Q$2,"yes",CONCATENATE("Not &gt;= ",summary!Q$2))</f>
        <v>Not &gt;= 20</v>
      </c>
      <c r="AA48" s="66">
        <f>IF(AND(summary!Q$1="po/g",AC48&gt;0),W48/AC48,IF(AND(summary!Q$1="po/g",AC48=0),0,W48))</f>
        <v>1</v>
      </c>
      <c r="AB48" s="66" t="str">
        <f>IF(AC48&gt;=summary!Q$3,"yes",CONCATENATE("Not &gt;= ",summary!Q$3))</f>
        <v>Not &gt;= 4</v>
      </c>
      <c r="AC48" s="65">
        <f t="shared" si="9"/>
        <v>2</v>
      </c>
      <c r="AD48" s="128">
        <f>(S48*O48)/(O48+MAX(summary!$Q$2-O48,0))</f>
        <v>0.1</v>
      </c>
    </row>
    <row r="49" spans="1:30" x14ac:dyDescent="0.25">
      <c r="A49" s="96" t="str">
        <f t="shared" si="5"/>
        <v>4</v>
      </c>
      <c r="B49" s="99" t="str">
        <f t="shared" si="6"/>
        <v>Jason Ackiss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10"/>
        <v>32</v>
      </c>
      <c r="P49" s="62">
        <f t="shared" si="11"/>
        <v>12</v>
      </c>
      <c r="Q49" s="62">
        <f t="shared" si="12"/>
        <v>14</v>
      </c>
      <c r="R49" s="104">
        <f t="shared" si="13"/>
        <v>5</v>
      </c>
      <c r="S49" s="98">
        <f t="shared" si="14"/>
        <v>0.375</v>
      </c>
      <c r="U49" s="49" t="str">
        <f t="shared" si="7"/>
        <v>4</v>
      </c>
      <c r="V49" s="99" t="str">
        <f t="shared" si="15"/>
        <v>Jason Ackiss</v>
      </c>
      <c r="W49" s="65">
        <f t="shared" si="16"/>
        <v>5</v>
      </c>
      <c r="X49" s="65">
        <f t="shared" si="8"/>
        <v>5</v>
      </c>
      <c r="Y49" s="66">
        <f t="shared" si="17"/>
        <v>0.375</v>
      </c>
      <c r="Z49" s="66" t="str">
        <f>IF($O49&gt;=summary!Q$2,"yes",CONCATENATE("Not &gt;= ",summary!Q$2))</f>
        <v>yes</v>
      </c>
      <c r="AA49" s="66">
        <f>IF(AND(summary!Q$1="po/g",AC49&gt;0),W49/AC49,IF(AND(summary!Q$1="po/g",AC49=0),0,W49))</f>
        <v>0.625</v>
      </c>
      <c r="AB49" s="66" t="str">
        <f>IF(AC49&gt;=summary!Q$3,"yes",CONCATENATE("Not &gt;= ",summary!Q$3))</f>
        <v>yes</v>
      </c>
      <c r="AC49" s="65">
        <f t="shared" si="9"/>
        <v>8</v>
      </c>
      <c r="AD49" s="128">
        <f>(S49*O49)/(O49+MAX(summary!$Q$2-O49,0))</f>
        <v>0.375</v>
      </c>
    </row>
    <row r="50" spans="1:30" x14ac:dyDescent="0.25">
      <c r="A50" s="96" t="str">
        <f t="shared" si="5"/>
        <v>13</v>
      </c>
      <c r="B50" s="99" t="str">
        <f t="shared" si="6"/>
        <v>Tony Meriwether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103">
        <f t="shared" si="10"/>
        <v>30</v>
      </c>
      <c r="P50" s="62">
        <f t="shared" si="11"/>
        <v>5</v>
      </c>
      <c r="Q50" s="62">
        <f t="shared" si="12"/>
        <v>13</v>
      </c>
      <c r="R50" s="104">
        <f t="shared" si="13"/>
        <v>1</v>
      </c>
      <c r="S50" s="98">
        <f t="shared" si="14"/>
        <v>0.16666666666666666</v>
      </c>
      <c r="U50" s="49" t="str">
        <f t="shared" si="7"/>
        <v>13</v>
      </c>
      <c r="V50" s="99" t="str">
        <f t="shared" si="15"/>
        <v>Tony Meriwether</v>
      </c>
      <c r="W50" s="65">
        <f t="shared" si="16"/>
        <v>1</v>
      </c>
      <c r="X50" s="65">
        <f t="shared" si="8"/>
        <v>1</v>
      </c>
      <c r="Y50" s="66">
        <f t="shared" si="17"/>
        <v>0.16666666666666666</v>
      </c>
      <c r="Z50" s="66" t="str">
        <f>IF($O50&gt;=summary!Q$2,"yes",CONCATENATE("Not &gt;= ",summary!Q$2))</f>
        <v>yes</v>
      </c>
      <c r="AA50" s="66">
        <f>IF(AND(summary!Q$1="po/g",AC50&gt;0),W50/AC50,IF(AND(summary!Q$1="po/g",AC50=0),0,W50))</f>
        <v>0.125</v>
      </c>
      <c r="AB50" s="66" t="str">
        <f>IF(AC50&gt;=summary!Q$3,"yes",CONCATENATE("Not &gt;= ",summary!Q$3))</f>
        <v>yes</v>
      </c>
      <c r="AC50" s="65">
        <f t="shared" si="9"/>
        <v>8</v>
      </c>
      <c r="AD50" s="128">
        <f>(S50*O50)/(O50+MAX(summary!$Q$2-O50,0))</f>
        <v>0.16666666666666666</v>
      </c>
    </row>
    <row r="51" spans="1:30" x14ac:dyDescent="0.25">
      <c r="A51" s="96" t="str">
        <f t="shared" si="5"/>
        <v>3</v>
      </c>
      <c r="B51" s="99" t="str">
        <f t="shared" si="6"/>
        <v>John Caldwell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10"/>
        <v>7</v>
      </c>
      <c r="P51" s="62">
        <f t="shared" si="11"/>
        <v>3</v>
      </c>
      <c r="Q51" s="62">
        <f t="shared" si="12"/>
        <v>1</v>
      </c>
      <c r="R51" s="104">
        <f t="shared" si="13"/>
        <v>16</v>
      </c>
      <c r="S51" s="98">
        <f t="shared" si="14"/>
        <v>0.42857142857142855</v>
      </c>
      <c r="U51" s="49" t="str">
        <f t="shared" si="7"/>
        <v>3</v>
      </c>
      <c r="V51" s="99" t="str">
        <f t="shared" si="15"/>
        <v>John Caldwell</v>
      </c>
      <c r="W51" s="65">
        <f t="shared" si="16"/>
        <v>16</v>
      </c>
      <c r="X51" s="65">
        <f t="shared" si="8"/>
        <v>16</v>
      </c>
      <c r="Y51" s="66">
        <f t="shared" si="17"/>
        <v>0.42857142857142855</v>
      </c>
      <c r="Z51" s="66" t="str">
        <f>IF($O51&gt;=summary!Q$2,"yes",CONCATENATE("Not &gt;= ",summary!Q$2))</f>
        <v>Not &gt;= 20</v>
      </c>
      <c r="AA51" s="66">
        <f>IF(AND(summary!Q$1="po/g",AC51&gt;0),W51/AC51,IF(AND(summary!Q$1="po/g",AC51=0),0,W51))</f>
        <v>2</v>
      </c>
      <c r="AB51" s="66" t="str">
        <f>IF(AC51&gt;=summary!Q$3,"yes",CONCATENATE("Not &gt;= ",summary!Q$3))</f>
        <v>yes</v>
      </c>
      <c r="AC51" s="65">
        <f t="shared" si="9"/>
        <v>8</v>
      </c>
      <c r="AD51" s="128">
        <f>(S51*O51)/(O51+MAX(summary!$Q$2-O51,0))</f>
        <v>0.15</v>
      </c>
    </row>
    <row r="52" spans="1:30" x14ac:dyDescent="0.25">
      <c r="A52" s="96" t="str">
        <f t="shared" si="5"/>
        <v>23</v>
      </c>
      <c r="B52" s="99" t="str">
        <f t="shared" si="6"/>
        <v>Barney Fleming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10"/>
        <v>12</v>
      </c>
      <c r="P52" s="62">
        <f t="shared" si="11"/>
        <v>3</v>
      </c>
      <c r="Q52" s="62">
        <f t="shared" si="12"/>
        <v>5</v>
      </c>
      <c r="R52" s="104">
        <f t="shared" si="13"/>
        <v>10</v>
      </c>
      <c r="S52" s="98">
        <f t="shared" si="14"/>
        <v>0.25</v>
      </c>
      <c r="U52" s="49" t="str">
        <f t="shared" si="7"/>
        <v>23</v>
      </c>
      <c r="V52" s="99" t="str">
        <f t="shared" si="15"/>
        <v>Barney Fleming</v>
      </c>
      <c r="W52" s="65">
        <f t="shared" si="16"/>
        <v>10</v>
      </c>
      <c r="X52" s="65">
        <f t="shared" si="8"/>
        <v>10</v>
      </c>
      <c r="Y52" s="66">
        <f t="shared" si="17"/>
        <v>0.25</v>
      </c>
      <c r="Z52" s="66" t="str">
        <f>IF($O52&gt;=summary!Q$2,"yes",CONCATENATE("Not &gt;= ",summary!Q$2))</f>
        <v>Not &gt;= 20</v>
      </c>
      <c r="AA52" s="66">
        <f>IF(AND(summary!Q$1="po/g",AC52&gt;0),W52/AC52,IF(AND(summary!Q$1="po/g",AC52=0),0,W52))</f>
        <v>2</v>
      </c>
      <c r="AB52" s="66" t="str">
        <f>IF(AC52&gt;=summary!Q$3,"yes",CONCATENATE("Not &gt;= ",summary!Q$3))</f>
        <v>yes</v>
      </c>
      <c r="AC52" s="65">
        <f t="shared" si="9"/>
        <v>5</v>
      </c>
      <c r="AD52" s="128">
        <f>(S52*O52)/(O52+MAX(summary!$Q$2-O52,0))</f>
        <v>0.15</v>
      </c>
    </row>
    <row r="53" spans="1:30" x14ac:dyDescent="0.25">
      <c r="A53" s="96" t="str">
        <f t="shared" si="5"/>
        <v>5</v>
      </c>
      <c r="B53" s="99" t="str">
        <f t="shared" si="6"/>
        <v>Wally Solahuddin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103">
        <f t="shared" si="10"/>
        <v>27</v>
      </c>
      <c r="P53" s="62">
        <f t="shared" si="11"/>
        <v>9</v>
      </c>
      <c r="Q53" s="62">
        <f t="shared" si="12"/>
        <v>9</v>
      </c>
      <c r="R53" s="104">
        <f t="shared" si="13"/>
        <v>6</v>
      </c>
      <c r="S53" s="98">
        <f t="shared" si="14"/>
        <v>0.33333333333333331</v>
      </c>
      <c r="U53" s="49" t="str">
        <f t="shared" si="7"/>
        <v>5</v>
      </c>
      <c r="V53" s="99" t="str">
        <f t="shared" si="15"/>
        <v>Wally Solahuddin</v>
      </c>
      <c r="W53" s="65">
        <f t="shared" si="16"/>
        <v>6</v>
      </c>
      <c r="X53" s="65">
        <f t="shared" si="8"/>
        <v>6</v>
      </c>
      <c r="Y53" s="66">
        <f t="shared" si="17"/>
        <v>0.33333333333333331</v>
      </c>
      <c r="Z53" s="66" t="str">
        <f>IF($O53&gt;=summary!Q$2,"yes",CONCATENATE("Not &gt;= ",summary!Q$2))</f>
        <v>yes</v>
      </c>
      <c r="AA53" s="66">
        <f>IF(AND(summary!Q$1="po/g",AC53&gt;0),W53/AC53,IF(AND(summary!Q$1="po/g",AC53=0),0,W53))</f>
        <v>0.75</v>
      </c>
      <c r="AB53" s="66" t="str">
        <f>IF(AC53&gt;=summary!Q$3,"yes",CONCATENATE("Not &gt;= ",summary!Q$3))</f>
        <v>yes</v>
      </c>
      <c r="AC53" s="65">
        <f t="shared" si="9"/>
        <v>8</v>
      </c>
      <c r="AD53" s="128">
        <f>(S53*O53)/(O53+MAX(summary!$Q$2-O53,0))</f>
        <v>0.33333333333333331</v>
      </c>
    </row>
    <row r="54" spans="1:30" x14ac:dyDescent="0.25">
      <c r="A54" s="96" t="str">
        <f t="shared" si="5"/>
        <v>11</v>
      </c>
      <c r="B54" s="99" t="str">
        <f t="shared" si="6"/>
        <v>Marlin Stover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103">
        <f t="shared" si="10"/>
        <v>7</v>
      </c>
      <c r="P54" s="62">
        <f t="shared" si="11"/>
        <v>1</v>
      </c>
      <c r="Q54" s="62">
        <f t="shared" si="12"/>
        <v>5</v>
      </c>
      <c r="R54" s="104">
        <f t="shared" si="13"/>
        <v>5</v>
      </c>
      <c r="S54" s="98">
        <f t="shared" si="14"/>
        <v>0.14285714285714285</v>
      </c>
      <c r="U54" s="49" t="str">
        <f t="shared" si="7"/>
        <v>11</v>
      </c>
      <c r="V54" s="99" t="str">
        <f t="shared" si="15"/>
        <v>Marlin Stover</v>
      </c>
      <c r="W54" s="65">
        <f t="shared" si="16"/>
        <v>5</v>
      </c>
      <c r="X54" s="65">
        <f t="shared" si="8"/>
        <v>5</v>
      </c>
      <c r="Y54" s="66">
        <f t="shared" si="17"/>
        <v>0.14285714285714285</v>
      </c>
      <c r="Z54" s="66" t="str">
        <f>IF($O54&gt;=summary!Q$2,"yes",CONCATENATE("Not &gt;= ",summary!Q$2))</f>
        <v>Not &gt;= 20</v>
      </c>
      <c r="AA54" s="66">
        <f>IF(AND(summary!Q$1="po/g",AC54&gt;0),W54/AC54,IF(AND(summary!Q$1="po/g",AC54=0),0,W54))</f>
        <v>1.25</v>
      </c>
      <c r="AB54" s="66" t="str">
        <f>IF(AC54&gt;=summary!Q$3,"yes",CONCATENATE("Not &gt;= ",summary!Q$3))</f>
        <v>yes</v>
      </c>
      <c r="AC54" s="65">
        <f t="shared" si="9"/>
        <v>4</v>
      </c>
      <c r="AD54" s="128">
        <f>(S54*O54)/(O54+MAX(summary!$Q$2-O54,0))</f>
        <v>0.05</v>
      </c>
    </row>
    <row r="55" spans="1:30" x14ac:dyDescent="0.25">
      <c r="A55" s="96" t="str">
        <f t="shared" si="5"/>
        <v>15</v>
      </c>
      <c r="B55" s="99" t="str">
        <f t="shared" si="6"/>
        <v>Chuck Gilbert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0"/>
        <v>6</v>
      </c>
      <c r="P55" s="62">
        <f t="shared" si="11"/>
        <v>1</v>
      </c>
      <c r="Q55" s="62">
        <f t="shared" si="12"/>
        <v>4</v>
      </c>
      <c r="R55" s="104">
        <f t="shared" si="13"/>
        <v>2</v>
      </c>
      <c r="S55" s="98">
        <f t="shared" si="14"/>
        <v>0.16666666666666666</v>
      </c>
      <c r="U55" s="49" t="str">
        <f t="shared" si="7"/>
        <v>15</v>
      </c>
      <c r="V55" s="99" t="str">
        <f t="shared" si="15"/>
        <v>Chuck Gilbert</v>
      </c>
      <c r="W55" s="65">
        <f t="shared" si="16"/>
        <v>2</v>
      </c>
      <c r="X55" s="65">
        <f t="shared" si="8"/>
        <v>2</v>
      </c>
      <c r="Y55" s="66">
        <f t="shared" si="17"/>
        <v>0.16666666666666666</v>
      </c>
      <c r="Z55" s="66" t="str">
        <f>IF($O55&gt;=summary!Q$2,"yes",CONCATENATE("Not &gt;= ",summary!Q$2))</f>
        <v>Not &gt;= 20</v>
      </c>
      <c r="AA55" s="66">
        <f>IF(AND(summary!Q$1="po/g",AC55&gt;0),W55/AC55,IF(AND(summary!Q$1="po/g",AC55=0),0,W55))</f>
        <v>1</v>
      </c>
      <c r="AB55" s="66" t="str">
        <f>IF(AC55&gt;=summary!Q$3,"yes",CONCATENATE("Not &gt;= ",summary!Q$3))</f>
        <v>Not &gt;= 4</v>
      </c>
      <c r="AC55" s="65">
        <f t="shared" si="9"/>
        <v>2</v>
      </c>
      <c r="AD55" s="128">
        <f>(S55*O55)/(O55+MAX(summary!$Q$2-O55,0))</f>
        <v>0.05</v>
      </c>
    </row>
    <row r="56" spans="1:30" x14ac:dyDescent="0.25">
      <c r="A56" s="96" t="str">
        <f t="shared" si="5"/>
        <v>9</v>
      </c>
      <c r="B56" s="99" t="str">
        <f t="shared" si="6"/>
        <v>Mike Hayes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0"/>
        <v>10</v>
      </c>
      <c r="P56" s="62">
        <f t="shared" si="11"/>
        <v>2</v>
      </c>
      <c r="Q56" s="62">
        <f t="shared" si="12"/>
        <v>5</v>
      </c>
      <c r="R56" s="104">
        <f t="shared" si="13"/>
        <v>1</v>
      </c>
      <c r="S56" s="98">
        <f t="shared" si="14"/>
        <v>0.2</v>
      </c>
      <c r="U56" s="49" t="str">
        <f t="shared" si="7"/>
        <v>9</v>
      </c>
      <c r="V56" s="99" t="str">
        <f t="shared" si="15"/>
        <v>Mike Hayes</v>
      </c>
      <c r="W56" s="65">
        <f t="shared" si="16"/>
        <v>1</v>
      </c>
      <c r="X56" s="65">
        <f t="shared" si="8"/>
        <v>1</v>
      </c>
      <c r="Y56" s="66">
        <f t="shared" si="17"/>
        <v>0.2</v>
      </c>
      <c r="Z56" s="66" t="str">
        <f>IF($O56&gt;=summary!Q$2,"yes",CONCATENATE("Not &gt;= ",summary!Q$2))</f>
        <v>Not &gt;= 20</v>
      </c>
      <c r="AA56" s="66">
        <f>IF(AND(summary!Q$1="po/g",AC56&gt;0),W56/AC56,IF(AND(summary!Q$1="po/g",AC56=0),0,W56))</f>
        <v>0.25</v>
      </c>
      <c r="AB56" s="66" t="str">
        <f>IF(AC56&gt;=summary!Q$3,"yes",CONCATENATE("Not &gt;= ",summary!Q$3))</f>
        <v>yes</v>
      </c>
      <c r="AC56" s="65">
        <f t="shared" si="9"/>
        <v>4</v>
      </c>
      <c r="AD56" s="128">
        <f>(S56*O56)/(O56+MAX(summary!$Q$2-O56,0))</f>
        <v>0.1</v>
      </c>
    </row>
    <row r="57" spans="1:30" x14ac:dyDescent="0.25">
      <c r="A57" s="96" t="str">
        <f t="shared" si="5"/>
        <v>17</v>
      </c>
      <c r="B57" s="99" t="str">
        <f t="shared" si="6"/>
        <v>Nim Novakovic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0"/>
        <v>22</v>
      </c>
      <c r="P57" s="62">
        <f t="shared" si="11"/>
        <v>6</v>
      </c>
      <c r="Q57" s="62">
        <f t="shared" si="12"/>
        <v>7</v>
      </c>
      <c r="R57" s="104">
        <f t="shared" si="13"/>
        <v>30</v>
      </c>
      <c r="S57" s="98">
        <f t="shared" si="14"/>
        <v>0.27272727272727271</v>
      </c>
      <c r="U57" s="49" t="str">
        <f t="shared" si="7"/>
        <v>17</v>
      </c>
      <c r="V57" s="99" t="str">
        <f t="shared" si="15"/>
        <v>Nim Novakovic</v>
      </c>
      <c r="W57" s="65">
        <f t="shared" si="16"/>
        <v>30</v>
      </c>
      <c r="X57" s="65">
        <f t="shared" si="8"/>
        <v>30</v>
      </c>
      <c r="Y57" s="66">
        <f t="shared" si="17"/>
        <v>0.27272727272727271</v>
      </c>
      <c r="Z57" s="66" t="str">
        <f>IF($O57&gt;=summary!Q$2,"yes",CONCATENATE("Not &gt;= ",summary!Q$2))</f>
        <v>yes</v>
      </c>
      <c r="AA57" s="66">
        <f>IF(AND(summary!Q$1="po/g",AC57&gt;0),W57/AC57,IF(AND(summary!Q$1="po/g",AC57=0),0,W57))</f>
        <v>6</v>
      </c>
      <c r="AB57" s="66" t="str">
        <f>IF(AC57&gt;=summary!Q$3,"yes",CONCATENATE("Not &gt;= ",summary!Q$3))</f>
        <v>yes</v>
      </c>
      <c r="AC57" s="65">
        <f t="shared" si="9"/>
        <v>5</v>
      </c>
      <c r="AD57" s="128">
        <f>(S57*O57)/(O57+MAX(summary!$Q$2-O57,0))</f>
        <v>0.27272727272727271</v>
      </c>
    </row>
    <row r="58" spans="1:30" x14ac:dyDescent="0.25">
      <c r="A58" s="96">
        <f t="shared" si="5"/>
        <v>0</v>
      </c>
      <c r="B58" s="99">
        <f t="shared" si="6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0"/>
        <v>0</v>
      </c>
      <c r="P58" s="106">
        <f t="shared" si="11"/>
        <v>0</v>
      </c>
      <c r="Q58" s="106">
        <f t="shared" si="12"/>
        <v>0</v>
      </c>
      <c r="R58" s="107">
        <f t="shared" si="13"/>
        <v>0</v>
      </c>
      <c r="S58" s="98">
        <f t="shared" si="14"/>
        <v>0</v>
      </c>
      <c r="U58" s="49">
        <f t="shared" si="7"/>
        <v>0</v>
      </c>
      <c r="V58" s="99">
        <f t="shared" si="15"/>
        <v>0</v>
      </c>
      <c r="W58" s="65">
        <f t="shared" si="16"/>
        <v>0</v>
      </c>
      <c r="X58" s="65" t="str">
        <f t="shared" si="8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0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Herb Everett</v>
      </c>
      <c r="C63" s="71"/>
      <c r="D63" s="72"/>
      <c r="E63" s="72"/>
      <c r="F63" s="73"/>
      <c r="G63" s="71"/>
      <c r="H63" s="72"/>
      <c r="I63" s="72"/>
      <c r="J63" s="73"/>
      <c r="K63" s="71"/>
      <c r="L63" s="72"/>
      <c r="M63" s="72"/>
      <c r="N63" s="73"/>
      <c r="O63" s="25">
        <f t="shared" ref="O63:Q64" si="18">SUM(C18,G18,K18,O18,C40,G40,K40,O40,C63,G63,K63)</f>
        <v>191</v>
      </c>
      <c r="P63" s="25">
        <f t="shared" si="18"/>
        <v>50</v>
      </c>
      <c r="Q63" s="25">
        <f t="shared" si="18"/>
        <v>80</v>
      </c>
      <c r="R63" s="27"/>
      <c r="S63" s="74">
        <f>SUM(Q63/O63)</f>
        <v>0.41884816753926701</v>
      </c>
      <c r="V63" s="62" t="s">
        <v>23</v>
      </c>
      <c r="W63" s="65">
        <f>SUM(W47:W61)</f>
        <v>97</v>
      </c>
      <c r="X63" s="65">
        <f>SUM(X47:X61)</f>
        <v>97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>
        <f>B41</f>
        <v>0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 t="shared" si="18"/>
        <v>0</v>
      </c>
      <c r="P64" s="25">
        <f t="shared" si="18"/>
        <v>0</v>
      </c>
      <c r="Q64" s="25">
        <f t="shared" si="18"/>
        <v>0</v>
      </c>
      <c r="R64" s="27"/>
      <c r="S64" s="74" t="e">
        <f>SUM(Q64/O64)</f>
        <v>#DIV/0!</v>
      </c>
      <c r="V64" s="75" t="s">
        <v>24</v>
      </c>
      <c r="W64" s="69"/>
      <c r="X64" s="69"/>
      <c r="Y64" s="76">
        <f>MAX(Y47:Y61)</f>
        <v>0.42857142857142855</v>
      </c>
      <c r="Z64" s="76"/>
      <c r="AA64" s="76">
        <f>MAX(AA47:AA61)</f>
        <v>6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9">SUM(C47:C61)</f>
        <v>0</v>
      </c>
      <c r="D65" s="35">
        <f t="shared" si="19"/>
        <v>0</v>
      </c>
      <c r="E65" s="35">
        <f t="shared" si="19"/>
        <v>0</v>
      </c>
      <c r="F65" s="35">
        <f t="shared" si="19"/>
        <v>0</v>
      </c>
      <c r="G65" s="35">
        <f t="shared" si="19"/>
        <v>0</v>
      </c>
      <c r="H65" s="35">
        <f t="shared" si="19"/>
        <v>0</v>
      </c>
      <c r="I65" s="35">
        <f t="shared" si="19"/>
        <v>0</v>
      </c>
      <c r="J65" s="35">
        <f t="shared" si="19"/>
        <v>0</v>
      </c>
      <c r="K65" s="35">
        <f t="shared" si="19"/>
        <v>0</v>
      </c>
      <c r="L65" s="35">
        <f t="shared" si="19"/>
        <v>0</v>
      </c>
      <c r="M65" s="35">
        <f t="shared" si="19"/>
        <v>0</v>
      </c>
      <c r="N65" s="35">
        <f t="shared" si="19"/>
        <v>0</v>
      </c>
      <c r="O65" s="67">
        <f t="shared" si="19"/>
        <v>191</v>
      </c>
      <c r="P65" s="81">
        <f>SUM(P46:P61)</f>
        <v>50</v>
      </c>
      <c r="Q65" s="81">
        <f>SUM(Q46:Q61)</f>
        <v>80</v>
      </c>
      <c r="R65" s="81">
        <f>SUM(R46:R61)</f>
        <v>97</v>
      </c>
      <c r="S65" s="82">
        <f>AVERAGE(P65/O65)</f>
        <v>0.26178010471204188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191</v>
      </c>
      <c r="D66" s="35">
        <f>SUM(P43,D65)</f>
        <v>50</v>
      </c>
      <c r="E66" s="35">
        <f>SUM(Q43,E65)</f>
        <v>80</v>
      </c>
      <c r="F66" s="35">
        <f>SUM(R43,F65)</f>
        <v>97</v>
      </c>
      <c r="G66" s="35">
        <f t="shared" ref="G66:M66" si="20">SUM(C66,G65)</f>
        <v>191</v>
      </c>
      <c r="H66" s="35">
        <f t="shared" si="20"/>
        <v>50</v>
      </c>
      <c r="I66" s="35">
        <f t="shared" si="20"/>
        <v>80</v>
      </c>
      <c r="J66" s="35">
        <f t="shared" si="20"/>
        <v>97</v>
      </c>
      <c r="K66" s="35">
        <f t="shared" si="20"/>
        <v>191</v>
      </c>
      <c r="L66" s="35">
        <f t="shared" si="20"/>
        <v>50</v>
      </c>
      <c r="M66" s="35">
        <f t="shared" si="20"/>
        <v>80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0.54954954954954949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1.2352941176470589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8</v>
      </c>
      <c r="E69" s="86" t="s">
        <v>32</v>
      </c>
      <c r="V69" s="90" t="s">
        <v>29</v>
      </c>
      <c r="W69" s="68" t="str">
        <f>B63</f>
        <v>Herb Everett</v>
      </c>
      <c r="X69" s="92">
        <f>1-Q63/O63</f>
        <v>0.58115183246073299</v>
      </c>
      <c r="Y69" s="69" t="str">
        <f>IF(O63&gt;=summary!Q$4,"yes",CONCATENATE("Not &gt;= ",summary!Q$4))</f>
        <v>yes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>
        <f>B64</f>
        <v>0</v>
      </c>
      <c r="X70" s="95" t="e">
        <f>1-Q64/O64</f>
        <v>#DIV/0!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V67:X67"/>
    <mergeCell ref="C45:E45"/>
    <mergeCell ref="G45:I45"/>
    <mergeCell ref="K45:M45"/>
    <mergeCell ref="O1:Q1"/>
    <mergeCell ref="C1:E1"/>
    <mergeCell ref="G1:I1"/>
    <mergeCell ref="K1:M1"/>
    <mergeCell ref="K23:M23"/>
    <mergeCell ref="C23:E23"/>
    <mergeCell ref="G23:I23"/>
    <mergeCell ref="O23:Q23"/>
  </mergeCells>
  <phoneticPr fontId="0" type="noConversion"/>
  <conditionalFormatting sqref="Y47:Z62">
    <cfRule type="cellIs" dxfId="23" priority="1" stopIfTrue="1" operator="equal">
      <formula>$Y$64</formula>
    </cfRule>
  </conditionalFormatting>
  <conditionalFormatting sqref="AA47:AB62">
    <cfRule type="cellIs" dxfId="22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1271E-9AE0-4BB2-86BA-A492B69D397C}">
  <sheetPr codeName="Sheet20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20" ht="13.8" thickBot="1" x14ac:dyDescent="0.3">
      <c r="A1" s="1" t="s">
        <v>0</v>
      </c>
      <c r="B1" s="2" t="s">
        <v>1</v>
      </c>
      <c r="C1" s="159" t="s">
        <v>263</v>
      </c>
      <c r="D1" s="160"/>
      <c r="E1" s="161"/>
      <c r="F1" s="4">
        <v>2</v>
      </c>
      <c r="G1" s="159" t="s">
        <v>301</v>
      </c>
      <c r="H1" s="160"/>
      <c r="I1" s="161"/>
      <c r="J1" s="4">
        <v>4</v>
      </c>
      <c r="K1" s="159" t="s">
        <v>249</v>
      </c>
      <c r="L1" s="160"/>
      <c r="M1" s="161"/>
      <c r="N1" s="4">
        <v>16</v>
      </c>
      <c r="O1" s="162" t="s">
        <v>266</v>
      </c>
      <c r="P1" s="160"/>
      <c r="Q1" s="161"/>
      <c r="R1" s="5">
        <v>7</v>
      </c>
      <c r="S1" s="6"/>
    </row>
    <row r="2" spans="1:20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20" x14ac:dyDescent="0.25">
      <c r="A3" s="96" t="s">
        <v>141</v>
      </c>
      <c r="B3" s="99" t="s">
        <v>70</v>
      </c>
      <c r="C3" s="12">
        <v>3</v>
      </c>
      <c r="D3" s="13">
        <v>2</v>
      </c>
      <c r="E3" s="13">
        <v>1</v>
      </c>
      <c r="F3" s="14">
        <v>0</v>
      </c>
      <c r="G3" s="12">
        <v>4</v>
      </c>
      <c r="H3" s="13">
        <v>3</v>
      </c>
      <c r="I3" s="13">
        <v>0</v>
      </c>
      <c r="J3" s="14">
        <v>2</v>
      </c>
      <c r="K3" s="12">
        <v>6</v>
      </c>
      <c r="L3" s="13">
        <v>4</v>
      </c>
      <c r="M3" s="13">
        <v>0</v>
      </c>
      <c r="N3" s="14">
        <v>1</v>
      </c>
      <c r="O3" s="12">
        <v>4</v>
      </c>
      <c r="P3" s="13">
        <v>2</v>
      </c>
      <c r="Q3" s="13">
        <v>1</v>
      </c>
      <c r="R3" s="14">
        <v>0</v>
      </c>
      <c r="S3" s="17"/>
    </row>
    <row r="4" spans="1:20" x14ac:dyDescent="0.25">
      <c r="A4" s="96" t="s">
        <v>130</v>
      </c>
      <c r="B4" s="99" t="s">
        <v>265</v>
      </c>
      <c r="C4" s="12">
        <v>4</v>
      </c>
      <c r="D4" s="13">
        <v>1</v>
      </c>
      <c r="E4" s="13">
        <v>3</v>
      </c>
      <c r="F4" s="14">
        <v>0</v>
      </c>
      <c r="G4" s="12">
        <v>2</v>
      </c>
      <c r="H4" s="13">
        <v>1</v>
      </c>
      <c r="I4" s="13">
        <v>1</v>
      </c>
      <c r="J4" s="14">
        <v>0</v>
      </c>
      <c r="K4" s="12">
        <v>1</v>
      </c>
      <c r="L4" s="13">
        <v>0</v>
      </c>
      <c r="M4" s="13">
        <v>1</v>
      </c>
      <c r="N4" s="14">
        <v>1</v>
      </c>
      <c r="O4" s="12">
        <v>5</v>
      </c>
      <c r="P4" s="13">
        <v>2</v>
      </c>
      <c r="Q4" s="13">
        <v>1</v>
      </c>
      <c r="R4" s="14">
        <v>2</v>
      </c>
      <c r="S4" s="17"/>
    </row>
    <row r="5" spans="1:20" x14ac:dyDescent="0.25">
      <c r="A5" s="96" t="s">
        <v>128</v>
      </c>
      <c r="B5" s="99" t="s">
        <v>71</v>
      </c>
      <c r="C5" s="12">
        <v>5</v>
      </c>
      <c r="D5" s="13">
        <v>4</v>
      </c>
      <c r="E5" s="13">
        <v>0</v>
      </c>
      <c r="F5" s="14">
        <v>4</v>
      </c>
      <c r="G5" s="12">
        <v>5</v>
      </c>
      <c r="H5" s="13">
        <v>2</v>
      </c>
      <c r="I5" s="13">
        <v>1</v>
      </c>
      <c r="J5" s="14">
        <v>4</v>
      </c>
      <c r="K5" s="12">
        <v>6</v>
      </c>
      <c r="L5" s="13">
        <v>3</v>
      </c>
      <c r="M5" s="13">
        <v>1</v>
      </c>
      <c r="N5" s="14">
        <v>0</v>
      </c>
      <c r="O5" s="12">
        <v>5</v>
      </c>
      <c r="P5" s="13">
        <v>5</v>
      </c>
      <c r="Q5" s="13">
        <v>0</v>
      </c>
      <c r="R5" s="14">
        <v>1</v>
      </c>
      <c r="S5" s="17"/>
      <c r="T5" s="112"/>
    </row>
    <row r="6" spans="1:20" x14ac:dyDescent="0.25">
      <c r="A6" s="96" t="s">
        <v>125</v>
      </c>
      <c r="B6" s="99" t="s">
        <v>69</v>
      </c>
      <c r="C6" s="12">
        <v>3</v>
      </c>
      <c r="D6" s="13">
        <v>1</v>
      </c>
      <c r="E6" s="13">
        <v>0</v>
      </c>
      <c r="F6" s="14">
        <v>0</v>
      </c>
      <c r="G6" s="12">
        <v>5</v>
      </c>
      <c r="H6" s="13">
        <v>2</v>
      </c>
      <c r="I6" s="13">
        <v>3</v>
      </c>
      <c r="J6" s="14">
        <v>1</v>
      </c>
      <c r="K6" s="12">
        <v>5</v>
      </c>
      <c r="L6" s="13">
        <v>1</v>
      </c>
      <c r="M6" s="13">
        <v>0</v>
      </c>
      <c r="N6" s="14">
        <v>0</v>
      </c>
      <c r="O6" s="12">
        <v>3</v>
      </c>
      <c r="P6" s="13">
        <v>3</v>
      </c>
      <c r="Q6" s="13">
        <v>0</v>
      </c>
      <c r="R6" s="14">
        <v>0</v>
      </c>
      <c r="S6" s="17" t="s">
        <v>8</v>
      </c>
      <c r="T6" s="112"/>
    </row>
    <row r="7" spans="1:20" x14ac:dyDescent="0.25">
      <c r="A7" s="96" t="s">
        <v>175</v>
      </c>
      <c r="B7" s="99" t="s">
        <v>193</v>
      </c>
      <c r="C7" s="12">
        <v>5</v>
      </c>
      <c r="D7" s="13">
        <v>5</v>
      </c>
      <c r="E7" s="13">
        <v>0</v>
      </c>
      <c r="F7" s="14">
        <v>1</v>
      </c>
      <c r="G7" s="12">
        <v>5</v>
      </c>
      <c r="H7" s="13">
        <v>2</v>
      </c>
      <c r="I7" s="13">
        <v>0</v>
      </c>
      <c r="J7" s="14">
        <v>0</v>
      </c>
      <c r="K7" s="12">
        <v>6</v>
      </c>
      <c r="L7" s="13">
        <v>3</v>
      </c>
      <c r="M7" s="13">
        <v>0</v>
      </c>
      <c r="N7" s="14">
        <v>1</v>
      </c>
      <c r="O7" s="12">
        <v>3</v>
      </c>
      <c r="P7" s="13">
        <v>1</v>
      </c>
      <c r="Q7" s="13">
        <v>0</v>
      </c>
      <c r="R7" s="14">
        <v>0</v>
      </c>
      <c r="S7" s="17"/>
      <c r="T7" s="112"/>
    </row>
    <row r="8" spans="1:20" x14ac:dyDescent="0.25">
      <c r="A8" s="96" t="s">
        <v>113</v>
      </c>
      <c r="B8" s="99" t="s">
        <v>189</v>
      </c>
      <c r="C8" s="12">
        <v>4</v>
      </c>
      <c r="D8" s="13">
        <v>3</v>
      </c>
      <c r="E8" s="13">
        <v>1</v>
      </c>
      <c r="F8" s="14">
        <v>0</v>
      </c>
      <c r="G8" s="12">
        <v>4</v>
      </c>
      <c r="H8" s="13">
        <v>3</v>
      </c>
      <c r="I8" s="13">
        <v>0</v>
      </c>
      <c r="J8" s="14">
        <v>1</v>
      </c>
      <c r="K8" s="12">
        <v>4</v>
      </c>
      <c r="L8" s="13">
        <v>1</v>
      </c>
      <c r="M8" s="13">
        <v>1</v>
      </c>
      <c r="N8" s="14">
        <v>0</v>
      </c>
      <c r="O8" s="12">
        <v>2</v>
      </c>
      <c r="P8" s="13">
        <v>1</v>
      </c>
      <c r="Q8" s="13">
        <v>0</v>
      </c>
      <c r="R8" s="14">
        <v>1</v>
      </c>
      <c r="S8" s="17"/>
      <c r="T8" s="112"/>
    </row>
    <row r="9" spans="1:20" x14ac:dyDescent="0.25">
      <c r="A9" s="96" t="s">
        <v>139</v>
      </c>
      <c r="B9" s="99" t="s">
        <v>195</v>
      </c>
      <c r="C9" s="12">
        <v>6</v>
      </c>
      <c r="D9" s="13">
        <v>2</v>
      </c>
      <c r="E9" s="13">
        <v>1</v>
      </c>
      <c r="F9" s="14">
        <v>0</v>
      </c>
      <c r="G9" s="12">
        <v>3</v>
      </c>
      <c r="H9" s="13">
        <v>3</v>
      </c>
      <c r="I9" s="13">
        <v>0</v>
      </c>
      <c r="J9" s="14">
        <v>0</v>
      </c>
      <c r="K9" s="12">
        <v>5</v>
      </c>
      <c r="L9" s="13">
        <v>3</v>
      </c>
      <c r="M9" s="13">
        <v>0</v>
      </c>
      <c r="N9" s="14">
        <v>0</v>
      </c>
      <c r="O9" s="12">
        <v>5</v>
      </c>
      <c r="P9" s="13">
        <v>4</v>
      </c>
      <c r="Q9" s="13">
        <v>0</v>
      </c>
      <c r="R9" s="14">
        <v>2</v>
      </c>
      <c r="S9" s="17"/>
      <c r="T9" s="112"/>
    </row>
    <row r="10" spans="1:20" x14ac:dyDescent="0.25">
      <c r="A10" s="96" t="s">
        <v>119</v>
      </c>
      <c r="B10" s="99" t="s">
        <v>142</v>
      </c>
      <c r="C10" s="12">
        <v>5</v>
      </c>
      <c r="D10" s="13">
        <v>2</v>
      </c>
      <c r="E10" s="13">
        <v>2</v>
      </c>
      <c r="F10" s="14">
        <v>4</v>
      </c>
      <c r="G10" s="12">
        <v>2</v>
      </c>
      <c r="H10" s="13">
        <v>0</v>
      </c>
      <c r="I10" s="13">
        <v>1</v>
      </c>
      <c r="J10" s="14">
        <v>5</v>
      </c>
      <c r="K10" s="12">
        <v>0</v>
      </c>
      <c r="L10" s="13">
        <v>0</v>
      </c>
      <c r="M10" s="13">
        <v>0</v>
      </c>
      <c r="N10" s="14">
        <v>4</v>
      </c>
      <c r="O10" s="12">
        <v>1</v>
      </c>
      <c r="P10" s="13">
        <v>1</v>
      </c>
      <c r="Q10" s="13">
        <v>0</v>
      </c>
      <c r="R10" s="14">
        <v>2</v>
      </c>
      <c r="S10" s="17"/>
      <c r="T10" s="112"/>
    </row>
    <row r="11" spans="1:20" x14ac:dyDescent="0.25">
      <c r="A11" s="96" t="s">
        <v>169</v>
      </c>
      <c r="B11" s="99" t="s">
        <v>197</v>
      </c>
      <c r="C11" s="12"/>
      <c r="D11" s="13"/>
      <c r="E11" s="13"/>
      <c r="F11" s="14"/>
      <c r="G11" s="12">
        <v>1</v>
      </c>
      <c r="H11" s="13">
        <v>0</v>
      </c>
      <c r="I11" s="13">
        <v>0</v>
      </c>
      <c r="J11" s="14">
        <v>0</v>
      </c>
      <c r="K11" s="12"/>
      <c r="L11" s="13"/>
      <c r="M11" s="13"/>
      <c r="N11" s="14"/>
      <c r="O11" s="15">
        <v>1</v>
      </c>
      <c r="P11" s="13">
        <v>1</v>
      </c>
      <c r="Q11" s="13">
        <v>0</v>
      </c>
      <c r="R11" s="16">
        <v>0</v>
      </c>
      <c r="S11" s="17"/>
      <c r="T11" s="112"/>
    </row>
    <row r="12" spans="1:20" x14ac:dyDescent="0.25">
      <c r="A12" s="96" t="s">
        <v>123</v>
      </c>
      <c r="B12" s="99" t="s">
        <v>140</v>
      </c>
      <c r="C12" s="12"/>
      <c r="D12" s="13"/>
      <c r="E12" s="13"/>
      <c r="F12" s="14"/>
      <c r="G12" s="12"/>
      <c r="H12" s="13"/>
      <c r="I12" s="13"/>
      <c r="J12" s="14"/>
      <c r="K12" s="12"/>
      <c r="L12" s="13"/>
      <c r="M12" s="13"/>
      <c r="N12" s="14"/>
      <c r="O12" s="15"/>
      <c r="P12" s="13"/>
      <c r="Q12" s="13"/>
      <c r="R12" s="16"/>
      <c r="S12" s="17"/>
      <c r="T12" s="112"/>
    </row>
    <row r="13" spans="1:20" x14ac:dyDescent="0.25">
      <c r="A13" s="96"/>
      <c r="B13" s="99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5"/>
      <c r="P13" s="13"/>
      <c r="Q13" s="13"/>
      <c r="R13" s="16"/>
      <c r="S13" s="17"/>
      <c r="T13" s="157"/>
    </row>
    <row r="14" spans="1:20" x14ac:dyDescent="0.25">
      <c r="A14" s="96"/>
      <c r="B14" s="99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/>
      <c r="P14" s="13"/>
      <c r="Q14" s="13"/>
      <c r="R14" s="16"/>
      <c r="S14" s="17"/>
      <c r="T14" s="157"/>
    </row>
    <row r="15" spans="1:20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  <c r="T15" s="112"/>
    </row>
    <row r="16" spans="1:20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  <c r="T16" s="112"/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21"/>
      <c r="P17" s="19"/>
      <c r="Q17" s="19"/>
      <c r="R17" s="22"/>
      <c r="S17" s="17"/>
      <c r="T17" s="112"/>
    </row>
    <row r="18" spans="1:24" x14ac:dyDescent="0.25">
      <c r="A18" s="23" t="s">
        <v>9</v>
      </c>
      <c r="B18" s="24" t="s">
        <v>147</v>
      </c>
      <c r="C18" s="25">
        <v>35</v>
      </c>
      <c r="D18" s="26">
        <v>20</v>
      </c>
      <c r="E18" s="26">
        <v>8</v>
      </c>
      <c r="F18" s="27">
        <v>9</v>
      </c>
      <c r="G18" s="25"/>
      <c r="H18" s="26"/>
      <c r="I18" s="26"/>
      <c r="J18" s="27"/>
      <c r="K18" s="25"/>
      <c r="L18" s="26"/>
      <c r="M18" s="26"/>
      <c r="N18" s="27"/>
      <c r="O18" s="25">
        <v>10</v>
      </c>
      <c r="P18" s="26">
        <v>7</v>
      </c>
      <c r="Q18" s="26">
        <v>1</v>
      </c>
      <c r="R18" s="28"/>
      <c r="S18" s="29"/>
      <c r="T18" s="157"/>
    </row>
    <row r="19" spans="1:24" ht="13.8" thickBot="1" x14ac:dyDescent="0.3">
      <c r="A19" s="23"/>
      <c r="B19" s="120" t="s">
        <v>196</v>
      </c>
      <c r="C19" s="30"/>
      <c r="D19" s="31"/>
      <c r="E19" s="31"/>
      <c r="F19" s="32"/>
      <c r="G19" s="30">
        <v>31</v>
      </c>
      <c r="H19" s="31">
        <v>16</v>
      </c>
      <c r="I19" s="31">
        <v>6</v>
      </c>
      <c r="J19" s="32">
        <v>13</v>
      </c>
      <c r="K19" s="30">
        <v>33</v>
      </c>
      <c r="L19" s="31">
        <v>15</v>
      </c>
      <c r="M19" s="31">
        <v>3</v>
      </c>
      <c r="N19" s="32">
        <v>7</v>
      </c>
      <c r="O19" s="30">
        <v>19</v>
      </c>
      <c r="P19" s="31">
        <v>13</v>
      </c>
      <c r="Q19" s="31">
        <v>1</v>
      </c>
      <c r="R19" s="33">
        <v>8</v>
      </c>
      <c r="S19" s="29"/>
      <c r="T19" s="112"/>
    </row>
    <row r="20" spans="1:24" ht="13.8" thickBot="1" x14ac:dyDescent="0.3">
      <c r="A20" s="23"/>
      <c r="B20" s="34" t="s">
        <v>10</v>
      </c>
      <c r="C20" s="35">
        <f t="shared" ref="C20:R20" si="0">SUM(C3:C17)</f>
        <v>35</v>
      </c>
      <c r="D20" s="35">
        <f t="shared" si="0"/>
        <v>20</v>
      </c>
      <c r="E20" s="35">
        <f t="shared" si="0"/>
        <v>8</v>
      </c>
      <c r="F20" s="35">
        <f t="shared" si="0"/>
        <v>9</v>
      </c>
      <c r="G20" s="35">
        <f t="shared" si="0"/>
        <v>31</v>
      </c>
      <c r="H20" s="35">
        <f t="shared" si="0"/>
        <v>16</v>
      </c>
      <c r="I20" s="35">
        <f t="shared" si="0"/>
        <v>6</v>
      </c>
      <c r="J20" s="35">
        <f t="shared" si="0"/>
        <v>13</v>
      </c>
      <c r="K20" s="35">
        <f t="shared" si="0"/>
        <v>33</v>
      </c>
      <c r="L20" s="35">
        <f t="shared" si="0"/>
        <v>15</v>
      </c>
      <c r="M20" s="35">
        <f t="shared" si="0"/>
        <v>3</v>
      </c>
      <c r="N20" s="35">
        <f t="shared" si="0"/>
        <v>7</v>
      </c>
      <c r="O20" s="35">
        <f t="shared" si="0"/>
        <v>29</v>
      </c>
      <c r="P20" s="35">
        <f t="shared" si="0"/>
        <v>20</v>
      </c>
      <c r="Q20" s="35">
        <f t="shared" si="0"/>
        <v>2</v>
      </c>
      <c r="R20" s="34">
        <f t="shared" si="0"/>
        <v>8</v>
      </c>
      <c r="S20" s="29"/>
      <c r="T20" s="112"/>
    </row>
    <row r="21" spans="1:24" ht="13.8" thickBot="1" x14ac:dyDescent="0.3">
      <c r="A21" s="23"/>
      <c r="B21" s="34" t="s">
        <v>11</v>
      </c>
      <c r="C21" s="36">
        <f>C20</f>
        <v>35</v>
      </c>
      <c r="D21" s="36">
        <f>D20</f>
        <v>20</v>
      </c>
      <c r="E21" s="36">
        <f>E20</f>
        <v>8</v>
      </c>
      <c r="F21" s="36">
        <f>F20</f>
        <v>9</v>
      </c>
      <c r="G21" s="36">
        <f t="shared" ref="G21:R21" si="1">SUM(C21,G20)</f>
        <v>66</v>
      </c>
      <c r="H21" s="36">
        <f t="shared" si="1"/>
        <v>36</v>
      </c>
      <c r="I21" s="36">
        <f t="shared" si="1"/>
        <v>14</v>
      </c>
      <c r="J21" s="36">
        <f t="shared" si="1"/>
        <v>22</v>
      </c>
      <c r="K21" s="36">
        <f t="shared" si="1"/>
        <v>99</v>
      </c>
      <c r="L21" s="36">
        <f t="shared" si="1"/>
        <v>51</v>
      </c>
      <c r="M21" s="36">
        <f t="shared" si="1"/>
        <v>17</v>
      </c>
      <c r="N21" s="36">
        <f t="shared" si="1"/>
        <v>29</v>
      </c>
      <c r="O21" s="37">
        <f t="shared" si="1"/>
        <v>128</v>
      </c>
      <c r="P21" s="36">
        <f t="shared" si="1"/>
        <v>71</v>
      </c>
      <c r="Q21" s="36">
        <f t="shared" si="1"/>
        <v>19</v>
      </c>
      <c r="R21" s="38">
        <f t="shared" si="1"/>
        <v>37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59" t="s">
        <v>50</v>
      </c>
      <c r="D23" s="160"/>
      <c r="E23" s="161"/>
      <c r="F23" s="4">
        <v>19</v>
      </c>
      <c r="G23" s="159" t="s">
        <v>51</v>
      </c>
      <c r="H23" s="160"/>
      <c r="I23" s="161"/>
      <c r="J23" s="4">
        <v>5</v>
      </c>
      <c r="K23" s="159" t="s">
        <v>57</v>
      </c>
      <c r="L23" s="160"/>
      <c r="M23" s="161"/>
      <c r="N23" s="4">
        <v>22</v>
      </c>
      <c r="O23" s="162" t="s">
        <v>238</v>
      </c>
      <c r="P23" s="160"/>
      <c r="Q23" s="161"/>
      <c r="R23" s="5">
        <v>3</v>
      </c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31</v>
      </c>
      <c r="B25" s="99" t="str">
        <f t="shared" si="2"/>
        <v>Giovanni Francese</v>
      </c>
      <c r="C25" s="12">
        <v>5</v>
      </c>
      <c r="D25" s="13">
        <v>2</v>
      </c>
      <c r="E25" s="13">
        <v>0</v>
      </c>
      <c r="F25" s="14">
        <v>3</v>
      </c>
      <c r="G25" s="12">
        <v>4</v>
      </c>
      <c r="H25" s="13">
        <v>3</v>
      </c>
      <c r="I25" s="13">
        <v>0</v>
      </c>
      <c r="J25" s="14">
        <v>0</v>
      </c>
      <c r="K25" s="12">
        <v>8</v>
      </c>
      <c r="L25" s="13">
        <v>5</v>
      </c>
      <c r="M25" s="13">
        <v>1</v>
      </c>
      <c r="N25" s="14">
        <v>2</v>
      </c>
      <c r="O25" s="15"/>
      <c r="P25" s="13"/>
      <c r="Q25" s="13"/>
      <c r="R25" s="16"/>
      <c r="S25" s="17"/>
      <c r="U25" s="47"/>
      <c r="V25" s="48"/>
      <c r="W25" s="47"/>
      <c r="X25" s="45"/>
    </row>
    <row r="26" spans="1:24" x14ac:dyDescent="0.25">
      <c r="A26" s="96" t="str">
        <f t="shared" si="2"/>
        <v>21</v>
      </c>
      <c r="B26" s="99" t="str">
        <f t="shared" si="2"/>
        <v>Gil Ramos</v>
      </c>
      <c r="C26" s="12">
        <v>4</v>
      </c>
      <c r="D26" s="13">
        <v>1</v>
      </c>
      <c r="E26" s="13">
        <v>2</v>
      </c>
      <c r="F26" s="14">
        <v>0</v>
      </c>
      <c r="G26" s="12">
        <v>1</v>
      </c>
      <c r="H26" s="13">
        <v>0</v>
      </c>
      <c r="I26" s="13">
        <v>1</v>
      </c>
      <c r="J26" s="14">
        <v>1</v>
      </c>
      <c r="K26" s="12">
        <v>6</v>
      </c>
      <c r="L26" s="13">
        <v>1</v>
      </c>
      <c r="M26" s="13">
        <v>2</v>
      </c>
      <c r="N26" s="14">
        <v>0</v>
      </c>
      <c r="O26" s="15">
        <v>1</v>
      </c>
      <c r="P26" s="13">
        <v>1</v>
      </c>
      <c r="Q26" s="13">
        <v>0</v>
      </c>
      <c r="R26" s="16">
        <v>0</v>
      </c>
      <c r="S26" s="17"/>
      <c r="U26" s="49"/>
      <c r="V26" s="45"/>
      <c r="W26" s="45"/>
      <c r="X26" s="45"/>
    </row>
    <row r="27" spans="1:24" x14ac:dyDescent="0.25">
      <c r="A27" s="96" t="str">
        <f t="shared" si="2"/>
        <v>18</v>
      </c>
      <c r="B27" s="99" t="str">
        <f t="shared" si="2"/>
        <v>Warren Richardson</v>
      </c>
      <c r="C27" s="12">
        <v>4</v>
      </c>
      <c r="D27" s="13">
        <v>2</v>
      </c>
      <c r="E27" s="13">
        <v>1</v>
      </c>
      <c r="F27" s="14">
        <v>0</v>
      </c>
      <c r="G27" s="12">
        <v>5</v>
      </c>
      <c r="H27" s="13">
        <v>2</v>
      </c>
      <c r="I27" s="13">
        <v>2</v>
      </c>
      <c r="J27" s="14">
        <v>0</v>
      </c>
      <c r="K27" s="12">
        <v>8</v>
      </c>
      <c r="L27" s="13">
        <v>6</v>
      </c>
      <c r="M27" s="13">
        <v>0</v>
      </c>
      <c r="N27" s="14">
        <v>1</v>
      </c>
      <c r="O27" s="15">
        <v>3</v>
      </c>
      <c r="P27" s="13">
        <v>3</v>
      </c>
      <c r="Q27" s="13">
        <v>0</v>
      </c>
      <c r="R27" s="16">
        <v>0</v>
      </c>
      <c r="S27" s="17"/>
      <c r="U27" s="49"/>
      <c r="V27" s="45"/>
      <c r="W27" s="45"/>
      <c r="X27" s="45"/>
    </row>
    <row r="28" spans="1:24" ht="15" x14ac:dyDescent="0.25">
      <c r="A28" s="96" t="str">
        <f t="shared" si="2"/>
        <v>13</v>
      </c>
      <c r="B28" s="99" t="str">
        <f t="shared" si="2"/>
        <v>Wally Mozdzierz</v>
      </c>
      <c r="C28" s="12">
        <v>4</v>
      </c>
      <c r="D28" s="13">
        <v>1</v>
      </c>
      <c r="E28" s="13">
        <v>0</v>
      </c>
      <c r="F28" s="14">
        <v>4</v>
      </c>
      <c r="G28" s="12">
        <v>4</v>
      </c>
      <c r="H28" s="13">
        <v>0</v>
      </c>
      <c r="I28" s="13">
        <v>0</v>
      </c>
      <c r="J28" s="14">
        <v>3</v>
      </c>
      <c r="K28" s="12">
        <v>7</v>
      </c>
      <c r="L28" s="13">
        <v>0</v>
      </c>
      <c r="M28" s="13">
        <v>2</v>
      </c>
      <c r="N28" s="14">
        <v>0</v>
      </c>
      <c r="O28" s="15">
        <v>4</v>
      </c>
      <c r="P28" s="13">
        <v>1</v>
      </c>
      <c r="Q28" s="13">
        <v>1</v>
      </c>
      <c r="R28" s="16">
        <v>2</v>
      </c>
      <c r="S28" s="17"/>
      <c r="U28" s="49"/>
      <c r="V28" s="45"/>
      <c r="W28" s="50"/>
      <c r="X28" s="45"/>
    </row>
    <row r="29" spans="1:24" ht="15" x14ac:dyDescent="0.25">
      <c r="A29" s="96" t="str">
        <f t="shared" si="2"/>
        <v>6</v>
      </c>
      <c r="B29" s="99" t="str">
        <f t="shared" si="2"/>
        <v>Bernardo Barrera</v>
      </c>
      <c r="C29" s="12">
        <v>4</v>
      </c>
      <c r="D29" s="13">
        <v>0</v>
      </c>
      <c r="E29" s="13">
        <v>2</v>
      </c>
      <c r="F29" s="14">
        <v>2</v>
      </c>
      <c r="G29" s="12">
        <v>5</v>
      </c>
      <c r="H29" s="13">
        <v>1</v>
      </c>
      <c r="I29" s="13">
        <v>2</v>
      </c>
      <c r="J29" s="14">
        <v>0</v>
      </c>
      <c r="K29" s="12">
        <v>2</v>
      </c>
      <c r="L29" s="13">
        <v>1</v>
      </c>
      <c r="M29" s="13">
        <v>0</v>
      </c>
      <c r="N29" s="14">
        <v>0</v>
      </c>
      <c r="O29" s="15"/>
      <c r="P29" s="13"/>
      <c r="Q29" s="13"/>
      <c r="R29" s="16"/>
      <c r="S29" s="17"/>
      <c r="U29" s="49"/>
      <c r="V29" s="45"/>
      <c r="W29" s="50"/>
      <c r="X29" s="45"/>
    </row>
    <row r="30" spans="1:24" ht="15" x14ac:dyDescent="0.25">
      <c r="A30" s="96" t="str">
        <f t="shared" si="2"/>
        <v>4</v>
      </c>
      <c r="B30" s="99" t="str">
        <f t="shared" si="2"/>
        <v>Dave Benney</v>
      </c>
      <c r="C30" s="12"/>
      <c r="D30" s="13"/>
      <c r="E30" s="13"/>
      <c r="F30" s="14"/>
      <c r="G30" s="12">
        <v>4</v>
      </c>
      <c r="H30" s="13">
        <v>1</v>
      </c>
      <c r="I30" s="13">
        <v>1</v>
      </c>
      <c r="J30" s="14">
        <v>3</v>
      </c>
      <c r="K30" s="12">
        <v>7</v>
      </c>
      <c r="L30" s="13">
        <v>5</v>
      </c>
      <c r="M30" s="13">
        <v>0</v>
      </c>
      <c r="N30" s="14">
        <v>4</v>
      </c>
      <c r="O30" s="15">
        <v>4</v>
      </c>
      <c r="P30" s="13">
        <v>1</v>
      </c>
      <c r="Q30" s="13">
        <v>1</v>
      </c>
      <c r="R30" s="16">
        <v>1</v>
      </c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15</v>
      </c>
      <c r="B31" s="99" t="str">
        <f t="shared" si="2"/>
        <v>Richard Schultz</v>
      </c>
      <c r="C31" s="12">
        <v>4</v>
      </c>
      <c r="D31" s="13">
        <v>1</v>
      </c>
      <c r="E31" s="13">
        <v>1</v>
      </c>
      <c r="F31" s="14">
        <v>1</v>
      </c>
      <c r="G31" s="12">
        <v>4</v>
      </c>
      <c r="H31" s="13">
        <v>2</v>
      </c>
      <c r="I31" s="13">
        <v>0</v>
      </c>
      <c r="J31" s="14">
        <v>2</v>
      </c>
      <c r="K31" s="12">
        <v>7</v>
      </c>
      <c r="L31" s="13">
        <v>3</v>
      </c>
      <c r="M31" s="13">
        <v>0</v>
      </c>
      <c r="N31" s="14">
        <v>3</v>
      </c>
      <c r="O31" s="15">
        <v>2</v>
      </c>
      <c r="P31" s="13">
        <v>1</v>
      </c>
      <c r="Q31" s="13">
        <v>0</v>
      </c>
      <c r="R31" s="16">
        <v>1</v>
      </c>
      <c r="S31" s="17"/>
      <c r="U31" s="49"/>
      <c r="V31" s="45"/>
      <c r="W31" s="50"/>
      <c r="X31" s="45"/>
    </row>
    <row r="32" spans="1:24" ht="15" x14ac:dyDescent="0.25">
      <c r="A32" s="96" t="str">
        <f t="shared" si="2"/>
        <v>3</v>
      </c>
      <c r="B32" s="99" t="str">
        <f t="shared" si="2"/>
        <v>Kalari Girtley</v>
      </c>
      <c r="C32" s="12">
        <v>0</v>
      </c>
      <c r="D32" s="13">
        <v>0</v>
      </c>
      <c r="E32" s="13">
        <v>0</v>
      </c>
      <c r="F32" s="14">
        <v>3</v>
      </c>
      <c r="G32" s="12">
        <v>0</v>
      </c>
      <c r="H32" s="13">
        <v>0</v>
      </c>
      <c r="I32" s="13">
        <v>0</v>
      </c>
      <c r="J32" s="14">
        <v>4</v>
      </c>
      <c r="K32" s="12">
        <v>0</v>
      </c>
      <c r="L32" s="13">
        <v>0</v>
      </c>
      <c r="M32" s="13">
        <v>0</v>
      </c>
      <c r="N32" s="14">
        <v>7</v>
      </c>
      <c r="O32" s="15">
        <v>4</v>
      </c>
      <c r="P32" s="13">
        <v>1</v>
      </c>
      <c r="Q32" s="13">
        <v>0</v>
      </c>
      <c r="R32" s="16">
        <v>2</v>
      </c>
      <c r="S32" s="17"/>
      <c r="U32" s="49"/>
      <c r="V32" s="45"/>
      <c r="W32" s="50"/>
      <c r="X32" s="45"/>
    </row>
    <row r="33" spans="1:30" ht="15" x14ac:dyDescent="0.25">
      <c r="A33" s="96" t="str">
        <f t="shared" si="2"/>
        <v>32</v>
      </c>
      <c r="B33" s="99" t="str">
        <f t="shared" si="2"/>
        <v>Yrall Harris</v>
      </c>
      <c r="C33" s="12"/>
      <c r="D33" s="13"/>
      <c r="E33" s="13"/>
      <c r="F33" s="14"/>
      <c r="G33" s="12"/>
      <c r="H33" s="13"/>
      <c r="I33" s="13"/>
      <c r="J33" s="14"/>
      <c r="K33" s="12"/>
      <c r="L33" s="13"/>
      <c r="M33" s="13"/>
      <c r="N33" s="14"/>
      <c r="O33" s="15">
        <v>2</v>
      </c>
      <c r="P33" s="13">
        <v>0</v>
      </c>
      <c r="Q33" s="13">
        <v>0</v>
      </c>
      <c r="R33" s="16">
        <v>0</v>
      </c>
      <c r="S33" s="17"/>
      <c r="U33" s="49"/>
      <c r="V33" s="45"/>
      <c r="W33" s="50"/>
      <c r="X33" s="45"/>
    </row>
    <row r="34" spans="1:30" ht="15" x14ac:dyDescent="0.25">
      <c r="A34" s="96" t="str">
        <f t="shared" si="2"/>
        <v>10</v>
      </c>
      <c r="B34" s="99" t="str">
        <f t="shared" si="2"/>
        <v>Darnell Williams</v>
      </c>
      <c r="C34" s="12"/>
      <c r="D34" s="13"/>
      <c r="E34" s="13"/>
      <c r="F34" s="14"/>
      <c r="G34" s="12"/>
      <c r="H34" s="13"/>
      <c r="I34" s="13"/>
      <c r="J34" s="14"/>
      <c r="K34" s="12"/>
      <c r="L34" s="13"/>
      <c r="M34" s="13"/>
      <c r="N34" s="14"/>
      <c r="O34" s="15">
        <v>4</v>
      </c>
      <c r="P34" s="13">
        <v>1</v>
      </c>
      <c r="Q34" s="13">
        <v>0</v>
      </c>
      <c r="R34" s="16">
        <v>2</v>
      </c>
      <c r="S34" s="17"/>
      <c r="U34" s="49"/>
      <c r="V34" s="45"/>
      <c r="W34" s="50"/>
      <c r="X34" s="45"/>
    </row>
    <row r="35" spans="1:30" ht="15" x14ac:dyDescent="0.25">
      <c r="A35" s="96">
        <f t="shared" si="2"/>
        <v>0</v>
      </c>
      <c r="B35" s="99">
        <f t="shared" si="2"/>
        <v>0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/>
      <c r="P35" s="13"/>
      <c r="Q35" s="13"/>
      <c r="R35" s="16"/>
      <c r="S35" s="17"/>
      <c r="T35" s="112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T36" s="112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Nick Lopez</v>
      </c>
      <c r="C40" s="25"/>
      <c r="D40" s="26"/>
      <c r="E40" s="26"/>
      <c r="F40" s="27"/>
      <c r="G40" s="25">
        <v>2</v>
      </c>
      <c r="H40" s="26">
        <v>0</v>
      </c>
      <c r="I40" s="26">
        <v>0</v>
      </c>
      <c r="J40" s="27"/>
      <c r="K40" s="25">
        <v>37</v>
      </c>
      <c r="L40" s="26">
        <v>16</v>
      </c>
      <c r="M40" s="26">
        <v>4</v>
      </c>
      <c r="N40" s="27">
        <v>17</v>
      </c>
      <c r="O40" s="25">
        <v>12</v>
      </c>
      <c r="P40" s="26">
        <v>3</v>
      </c>
      <c r="Q40" s="26">
        <v>1</v>
      </c>
      <c r="R40" s="28">
        <v>8</v>
      </c>
      <c r="S40" s="29"/>
      <c r="U40" s="45"/>
      <c r="V40" s="45"/>
      <c r="W40" s="45"/>
      <c r="X40" s="45"/>
    </row>
    <row r="41" spans="1:30" ht="13.8" thickBot="1" x14ac:dyDescent="0.3">
      <c r="A41" s="23"/>
      <c r="B41" s="120" t="str">
        <f>B19</f>
        <v>Chad Perry</v>
      </c>
      <c r="C41" s="30">
        <v>25</v>
      </c>
      <c r="D41" s="31">
        <v>7</v>
      </c>
      <c r="E41" s="31">
        <v>6</v>
      </c>
      <c r="F41" s="32">
        <v>13</v>
      </c>
      <c r="G41" s="30">
        <v>25</v>
      </c>
      <c r="H41" s="31">
        <v>9</v>
      </c>
      <c r="I41" s="31">
        <v>6</v>
      </c>
      <c r="J41" s="32">
        <v>13</v>
      </c>
      <c r="K41" s="30">
        <v>8</v>
      </c>
      <c r="L41" s="31">
        <v>5</v>
      </c>
      <c r="M41" s="31">
        <v>1</v>
      </c>
      <c r="N41" s="32"/>
      <c r="O41" s="30">
        <v>12</v>
      </c>
      <c r="P41" s="31">
        <v>6</v>
      </c>
      <c r="Q41" s="31">
        <v>1</v>
      </c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25</v>
      </c>
      <c r="D42" s="35">
        <f t="shared" si="3"/>
        <v>7</v>
      </c>
      <c r="E42" s="35">
        <f t="shared" si="3"/>
        <v>6</v>
      </c>
      <c r="F42" s="35">
        <f t="shared" si="3"/>
        <v>13</v>
      </c>
      <c r="G42" s="35">
        <f t="shared" si="3"/>
        <v>27</v>
      </c>
      <c r="H42" s="35">
        <f t="shared" si="3"/>
        <v>9</v>
      </c>
      <c r="I42" s="35">
        <f t="shared" si="3"/>
        <v>6</v>
      </c>
      <c r="J42" s="35">
        <f t="shared" si="3"/>
        <v>13</v>
      </c>
      <c r="K42" s="35">
        <f t="shared" si="3"/>
        <v>45</v>
      </c>
      <c r="L42" s="35">
        <f t="shared" si="3"/>
        <v>21</v>
      </c>
      <c r="M42" s="35">
        <f t="shared" si="3"/>
        <v>5</v>
      </c>
      <c r="N42" s="35">
        <f t="shared" si="3"/>
        <v>17</v>
      </c>
      <c r="O42" s="35">
        <f t="shared" si="3"/>
        <v>24</v>
      </c>
      <c r="P42" s="35">
        <f t="shared" si="3"/>
        <v>9</v>
      </c>
      <c r="Q42" s="35">
        <f t="shared" si="3"/>
        <v>2</v>
      </c>
      <c r="R42" s="34">
        <f t="shared" si="3"/>
        <v>8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153</v>
      </c>
      <c r="D43" s="36">
        <f>SUM(P21,D42)</f>
        <v>78</v>
      </c>
      <c r="E43" s="36">
        <f>SUM(Q21,E42)</f>
        <v>25</v>
      </c>
      <c r="F43" s="36">
        <f>SUM(R21,F42)</f>
        <v>50</v>
      </c>
      <c r="G43" s="36">
        <f t="shared" ref="G43:R43" si="4">SUM(C43,G42)</f>
        <v>180</v>
      </c>
      <c r="H43" s="36">
        <f t="shared" si="4"/>
        <v>87</v>
      </c>
      <c r="I43" s="36">
        <f t="shared" si="4"/>
        <v>31</v>
      </c>
      <c r="J43" s="36">
        <f t="shared" si="4"/>
        <v>63</v>
      </c>
      <c r="K43" s="36">
        <f t="shared" si="4"/>
        <v>225</v>
      </c>
      <c r="L43" s="36">
        <f t="shared" si="4"/>
        <v>108</v>
      </c>
      <c r="M43" s="36">
        <f t="shared" si="4"/>
        <v>36</v>
      </c>
      <c r="N43" s="36">
        <f t="shared" si="4"/>
        <v>80</v>
      </c>
      <c r="O43" s="37">
        <f t="shared" si="4"/>
        <v>249</v>
      </c>
      <c r="P43" s="36">
        <f t="shared" si="4"/>
        <v>117</v>
      </c>
      <c r="Q43" s="36">
        <f t="shared" si="4"/>
        <v>38</v>
      </c>
      <c r="R43" s="38">
        <f t="shared" si="4"/>
        <v>88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/>
      <c r="D45" s="160"/>
      <c r="E45" s="161"/>
      <c r="F45" s="55"/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78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31</v>
      </c>
      <c r="B47" s="99" t="str">
        <f t="shared" ref="B47:B61" si="6">B25</f>
        <v>Giovanni Francese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34</v>
      </c>
      <c r="P47" s="101">
        <f>SUM(D3,H3,L3,P3,D25,H25,L25,P25,D47,H47,L47)</f>
        <v>21</v>
      </c>
      <c r="Q47" s="101">
        <f>SUM(E3,I3,M3,Q3,E25,I25,M25,Q25,E47,I47,M47)</f>
        <v>3</v>
      </c>
      <c r="R47" s="102">
        <f>SUM(F3,J3,N3,R3,F25,J25,N25,R25,F47,J47,N47)</f>
        <v>8</v>
      </c>
      <c r="S47" s="97">
        <f>IF(O47=0,0,AVERAGE(P47/O47))</f>
        <v>0.61764705882352944</v>
      </c>
      <c r="U47" s="49" t="str">
        <f t="shared" ref="U47:U61" si="7">A47</f>
        <v>31</v>
      </c>
      <c r="V47" s="99" t="str">
        <f>B3</f>
        <v>Giovanni Francese</v>
      </c>
      <c r="W47" s="65">
        <f>R47</f>
        <v>8</v>
      </c>
      <c r="X47" s="65">
        <f t="shared" ref="X47:X61" si="8">IF(W47=0,"N/A",W47)</f>
        <v>8</v>
      </c>
      <c r="Y47" s="66">
        <f>S47</f>
        <v>0.61764705882352944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1.1428571428571428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7</v>
      </c>
      <c r="AD47" s="128">
        <f>(S47*O47)/(O47+MAX(summary!$Q$2-O47,0))</f>
        <v>0.61764705882352944</v>
      </c>
    </row>
    <row r="48" spans="1:30" x14ac:dyDescent="0.25">
      <c r="A48" s="96" t="str">
        <f t="shared" si="5"/>
        <v>21</v>
      </c>
      <c r="B48" s="99" t="str">
        <f t="shared" si="6"/>
        <v>Gil Ramos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103">
        <f t="shared" ref="O48:O61" si="10">SUM(C4,G4,K4,O4,C26,G26,K26,O26,C48,G48,K48)</f>
        <v>24</v>
      </c>
      <c r="P48" s="62">
        <f t="shared" ref="P48:P61" si="11">SUM(D4,H4,L4,P4,D26,H26,L26,P26,D48,H48,L48)</f>
        <v>7</v>
      </c>
      <c r="Q48" s="62">
        <f t="shared" ref="Q48:Q61" si="12">SUM(E4,I4,M4,Q4,E26,I26,M26,Q26,E48,I48,M48)</f>
        <v>11</v>
      </c>
      <c r="R48" s="104">
        <f t="shared" ref="R48:R61" si="13">SUM(F4,J4,N4,R4,F26,J26,N26,R26,F48,J48,N48)</f>
        <v>4</v>
      </c>
      <c r="S48" s="98">
        <f t="shared" ref="S48:S61" si="14">IF(O48=0,0,AVERAGE(P48/O48))</f>
        <v>0.29166666666666669</v>
      </c>
      <c r="U48" s="49" t="str">
        <f t="shared" si="7"/>
        <v>21</v>
      </c>
      <c r="V48" s="99" t="str">
        <f t="shared" ref="V48:V61" si="15">B4</f>
        <v>Gil Ramos</v>
      </c>
      <c r="W48" s="65">
        <f t="shared" ref="W48:W61" si="16">R48</f>
        <v>4</v>
      </c>
      <c r="X48" s="65">
        <f t="shared" si="8"/>
        <v>4</v>
      </c>
      <c r="Y48" s="66">
        <f t="shared" ref="Y48:Y61" si="17">S48</f>
        <v>0.29166666666666669</v>
      </c>
      <c r="Z48" s="66" t="str">
        <f>IF($O48&gt;=summary!Q$2,"yes",CONCATENATE("Not &gt;= ",summary!Q$2))</f>
        <v>yes</v>
      </c>
      <c r="AA48" s="66">
        <f>IF(AND(summary!Q$1="po/g",AC48&gt;0),W48/AC48,IF(AND(summary!Q$1="po/g",AC48=0),0,W48))</f>
        <v>0.5</v>
      </c>
      <c r="AB48" s="66" t="str">
        <f>IF(AC48&gt;=summary!Q$3,"yes",CONCATENATE("Not &gt;= ",summary!Q$3))</f>
        <v>yes</v>
      </c>
      <c r="AC48" s="65">
        <f t="shared" si="9"/>
        <v>8</v>
      </c>
      <c r="AD48" s="128">
        <f>(S48*O48)/(O48+MAX(summary!$Q$2-O48,0))</f>
        <v>0.29166666666666669</v>
      </c>
    </row>
    <row r="49" spans="1:30" x14ac:dyDescent="0.25">
      <c r="A49" s="96" t="str">
        <f t="shared" si="5"/>
        <v>18</v>
      </c>
      <c r="B49" s="99" t="str">
        <f t="shared" si="6"/>
        <v>Warren Richardson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10"/>
        <v>41</v>
      </c>
      <c r="P49" s="62">
        <f t="shared" si="11"/>
        <v>27</v>
      </c>
      <c r="Q49" s="62">
        <f t="shared" si="12"/>
        <v>5</v>
      </c>
      <c r="R49" s="104">
        <f t="shared" si="13"/>
        <v>10</v>
      </c>
      <c r="S49" s="98">
        <f t="shared" si="14"/>
        <v>0.65853658536585369</v>
      </c>
      <c r="U49" s="49" t="str">
        <f t="shared" si="7"/>
        <v>18</v>
      </c>
      <c r="V49" s="99" t="str">
        <f t="shared" si="15"/>
        <v>Warren Richardson</v>
      </c>
      <c r="W49" s="65">
        <f t="shared" si="16"/>
        <v>10</v>
      </c>
      <c r="X49" s="65">
        <f t="shared" si="8"/>
        <v>10</v>
      </c>
      <c r="Y49" s="66">
        <f t="shared" si="17"/>
        <v>0.65853658536585369</v>
      </c>
      <c r="Z49" s="66" t="str">
        <f>IF($O49&gt;=summary!Q$2,"yes",CONCATENATE("Not &gt;= ",summary!Q$2))</f>
        <v>yes</v>
      </c>
      <c r="AA49" s="66">
        <f>IF(AND(summary!Q$1="po/g",AC49&gt;0),W49/AC49,IF(AND(summary!Q$1="po/g",AC49=0),0,W49))</f>
        <v>1.25</v>
      </c>
      <c r="AB49" s="66" t="str">
        <f>IF(AC49&gt;=summary!Q$3,"yes",CONCATENATE("Not &gt;= ",summary!Q$3))</f>
        <v>yes</v>
      </c>
      <c r="AC49" s="65">
        <f t="shared" si="9"/>
        <v>8</v>
      </c>
      <c r="AD49" s="128">
        <f>(S49*O49)/(O49+MAX(summary!$Q$2-O49,0))</f>
        <v>0.65853658536585369</v>
      </c>
    </row>
    <row r="50" spans="1:30" x14ac:dyDescent="0.25">
      <c r="A50" s="96" t="str">
        <f t="shared" si="5"/>
        <v>13</v>
      </c>
      <c r="B50" s="99" t="str">
        <f t="shared" si="6"/>
        <v>Wally Mozdzierz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103">
        <f t="shared" si="10"/>
        <v>35</v>
      </c>
      <c r="P50" s="62">
        <f t="shared" si="11"/>
        <v>9</v>
      </c>
      <c r="Q50" s="62">
        <f t="shared" si="12"/>
        <v>6</v>
      </c>
      <c r="R50" s="104">
        <f t="shared" si="13"/>
        <v>10</v>
      </c>
      <c r="S50" s="98">
        <f t="shared" si="14"/>
        <v>0.25714285714285712</v>
      </c>
      <c r="U50" s="49" t="str">
        <f t="shared" si="7"/>
        <v>13</v>
      </c>
      <c r="V50" s="99" t="str">
        <f t="shared" si="15"/>
        <v>Wally Mozdzierz</v>
      </c>
      <c r="W50" s="65">
        <f t="shared" si="16"/>
        <v>10</v>
      </c>
      <c r="X50" s="65">
        <f t="shared" si="8"/>
        <v>10</v>
      </c>
      <c r="Y50" s="66">
        <f t="shared" si="17"/>
        <v>0.25714285714285712</v>
      </c>
      <c r="Z50" s="66" t="str">
        <f>IF($O50&gt;=summary!Q$2,"yes",CONCATENATE("Not &gt;= ",summary!Q$2))</f>
        <v>yes</v>
      </c>
      <c r="AA50" s="66">
        <f>IF(AND(summary!Q$1="po/g",AC50&gt;0),W50/AC50,IF(AND(summary!Q$1="po/g",AC50=0),0,W50))</f>
        <v>1.25</v>
      </c>
      <c r="AB50" s="66" t="str">
        <f>IF(AC50&gt;=summary!Q$3,"yes",CONCATENATE("Not &gt;= ",summary!Q$3))</f>
        <v>yes</v>
      </c>
      <c r="AC50" s="65">
        <f t="shared" si="9"/>
        <v>8</v>
      </c>
      <c r="AD50" s="128">
        <f>(S50*O50)/(O50+MAX(summary!$Q$2-O50,0))</f>
        <v>0.25714285714285712</v>
      </c>
    </row>
    <row r="51" spans="1:30" x14ac:dyDescent="0.25">
      <c r="A51" s="96" t="str">
        <f t="shared" si="5"/>
        <v>6</v>
      </c>
      <c r="B51" s="99" t="str">
        <f t="shared" si="6"/>
        <v>Bernardo Barrera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10"/>
        <v>30</v>
      </c>
      <c r="P51" s="62">
        <f t="shared" si="11"/>
        <v>13</v>
      </c>
      <c r="Q51" s="62">
        <f t="shared" si="12"/>
        <v>4</v>
      </c>
      <c r="R51" s="104">
        <f t="shared" si="13"/>
        <v>4</v>
      </c>
      <c r="S51" s="98">
        <f t="shared" si="14"/>
        <v>0.43333333333333335</v>
      </c>
      <c r="U51" s="49" t="str">
        <f t="shared" si="7"/>
        <v>6</v>
      </c>
      <c r="V51" s="99" t="str">
        <f t="shared" si="15"/>
        <v>Bernardo Barrera</v>
      </c>
      <c r="W51" s="65">
        <f t="shared" si="16"/>
        <v>4</v>
      </c>
      <c r="X51" s="65">
        <f t="shared" si="8"/>
        <v>4</v>
      </c>
      <c r="Y51" s="66">
        <f t="shared" si="17"/>
        <v>0.43333333333333335</v>
      </c>
      <c r="Z51" s="66" t="str">
        <f>IF($O51&gt;=summary!Q$2,"yes",CONCATENATE("Not &gt;= ",summary!Q$2))</f>
        <v>yes</v>
      </c>
      <c r="AA51" s="66">
        <f>IF(AND(summary!Q$1="po/g",AC51&gt;0),W51/AC51,IF(AND(summary!Q$1="po/g",AC51=0),0,W51))</f>
        <v>0.5714285714285714</v>
      </c>
      <c r="AB51" s="66" t="str">
        <f>IF(AC51&gt;=summary!Q$3,"yes",CONCATENATE("Not &gt;= ",summary!Q$3))</f>
        <v>yes</v>
      </c>
      <c r="AC51" s="65">
        <f t="shared" si="9"/>
        <v>7</v>
      </c>
      <c r="AD51" s="128">
        <f>(S51*O51)/(O51+MAX(summary!$Q$2-O51,0))</f>
        <v>0.43333333333333335</v>
      </c>
    </row>
    <row r="52" spans="1:30" x14ac:dyDescent="0.25">
      <c r="A52" s="96" t="str">
        <f t="shared" si="5"/>
        <v>4</v>
      </c>
      <c r="B52" s="99" t="str">
        <f t="shared" si="6"/>
        <v>Dave Benney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10"/>
        <v>29</v>
      </c>
      <c r="P52" s="62">
        <f t="shared" si="11"/>
        <v>15</v>
      </c>
      <c r="Q52" s="62">
        <f t="shared" si="12"/>
        <v>4</v>
      </c>
      <c r="R52" s="104">
        <f t="shared" si="13"/>
        <v>10</v>
      </c>
      <c r="S52" s="98">
        <f t="shared" si="14"/>
        <v>0.51724137931034486</v>
      </c>
      <c r="U52" s="49" t="str">
        <f t="shared" si="7"/>
        <v>4</v>
      </c>
      <c r="V52" s="99" t="str">
        <f t="shared" si="15"/>
        <v>Dave Benney</v>
      </c>
      <c r="W52" s="65">
        <f t="shared" si="16"/>
        <v>10</v>
      </c>
      <c r="X52" s="65">
        <f t="shared" si="8"/>
        <v>10</v>
      </c>
      <c r="Y52" s="66">
        <f t="shared" si="17"/>
        <v>0.51724137931034486</v>
      </c>
      <c r="Z52" s="66" t="str">
        <f>IF($O52&gt;=summary!Q$2,"yes",CONCATENATE("Not &gt;= ",summary!Q$2))</f>
        <v>yes</v>
      </c>
      <c r="AA52" s="66">
        <f>IF(AND(summary!Q$1="po/g",AC52&gt;0),W52/AC52,IF(AND(summary!Q$1="po/g",AC52=0),0,W52))</f>
        <v>1.4285714285714286</v>
      </c>
      <c r="AB52" s="66" t="str">
        <f>IF(AC52&gt;=summary!Q$3,"yes",CONCATENATE("Not &gt;= ",summary!Q$3))</f>
        <v>yes</v>
      </c>
      <c r="AC52" s="65">
        <f t="shared" si="9"/>
        <v>7</v>
      </c>
      <c r="AD52" s="128">
        <f>(S52*O52)/(O52+MAX(summary!$Q$2-O52,0))</f>
        <v>0.51724137931034486</v>
      </c>
    </row>
    <row r="53" spans="1:30" x14ac:dyDescent="0.25">
      <c r="A53" s="96" t="str">
        <f t="shared" si="5"/>
        <v>15</v>
      </c>
      <c r="B53" s="99" t="str">
        <f t="shared" si="6"/>
        <v>Richard Schultz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103">
        <f t="shared" si="10"/>
        <v>36</v>
      </c>
      <c r="P53" s="62">
        <f t="shared" si="11"/>
        <v>19</v>
      </c>
      <c r="Q53" s="62">
        <f t="shared" si="12"/>
        <v>2</v>
      </c>
      <c r="R53" s="104">
        <f t="shared" si="13"/>
        <v>9</v>
      </c>
      <c r="S53" s="98">
        <f t="shared" si="14"/>
        <v>0.52777777777777779</v>
      </c>
      <c r="U53" s="49" t="str">
        <f t="shared" si="7"/>
        <v>15</v>
      </c>
      <c r="V53" s="99" t="str">
        <f t="shared" si="15"/>
        <v>Richard Schultz</v>
      </c>
      <c r="W53" s="65">
        <f t="shared" si="16"/>
        <v>9</v>
      </c>
      <c r="X53" s="65">
        <f t="shared" si="8"/>
        <v>9</v>
      </c>
      <c r="Y53" s="66">
        <f t="shared" si="17"/>
        <v>0.52777777777777779</v>
      </c>
      <c r="Z53" s="66" t="str">
        <f>IF($O53&gt;=summary!Q$2,"yes",CONCATENATE("Not &gt;= ",summary!Q$2))</f>
        <v>yes</v>
      </c>
      <c r="AA53" s="66">
        <f>IF(AND(summary!Q$1="po/g",AC53&gt;0),W53/AC53,IF(AND(summary!Q$1="po/g",AC53=0),0,W53))</f>
        <v>1.125</v>
      </c>
      <c r="AB53" s="66" t="str">
        <f>IF(AC53&gt;=summary!Q$3,"yes",CONCATENATE("Not &gt;= ",summary!Q$3))</f>
        <v>yes</v>
      </c>
      <c r="AC53" s="65">
        <f t="shared" si="9"/>
        <v>8</v>
      </c>
      <c r="AD53" s="128">
        <f>(S53*O53)/(O53+MAX(summary!$Q$2-O53,0))</f>
        <v>0.52777777777777779</v>
      </c>
    </row>
    <row r="54" spans="1:30" x14ac:dyDescent="0.25">
      <c r="A54" s="96" t="str">
        <f t="shared" si="5"/>
        <v>3</v>
      </c>
      <c r="B54" s="99" t="str">
        <f t="shared" si="6"/>
        <v>Kalari Girtley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103">
        <f t="shared" si="10"/>
        <v>12</v>
      </c>
      <c r="P54" s="62">
        <f t="shared" si="11"/>
        <v>4</v>
      </c>
      <c r="Q54" s="62">
        <f t="shared" si="12"/>
        <v>3</v>
      </c>
      <c r="R54" s="104">
        <f t="shared" si="13"/>
        <v>31</v>
      </c>
      <c r="S54" s="98">
        <f t="shared" si="14"/>
        <v>0.33333333333333331</v>
      </c>
      <c r="U54" s="49" t="str">
        <f t="shared" si="7"/>
        <v>3</v>
      </c>
      <c r="V54" s="99" t="str">
        <f t="shared" si="15"/>
        <v>Kalari Girtley</v>
      </c>
      <c r="W54" s="65">
        <f t="shared" si="16"/>
        <v>31</v>
      </c>
      <c r="X54" s="65">
        <f t="shared" si="8"/>
        <v>31</v>
      </c>
      <c r="Y54" s="66">
        <f t="shared" si="17"/>
        <v>0.33333333333333331</v>
      </c>
      <c r="Z54" s="66" t="str">
        <f>IF($O54&gt;=summary!Q$2,"yes",CONCATENATE("Not &gt;= ",summary!Q$2))</f>
        <v>Not &gt;= 20</v>
      </c>
      <c r="AA54" s="66">
        <f>IF(AND(summary!Q$1="po/g",AC54&gt;0),W54/AC54,IF(AND(summary!Q$1="po/g",AC54=0),0,W54))</f>
        <v>3.875</v>
      </c>
      <c r="AB54" s="66" t="str">
        <f>IF(AC54&gt;=summary!Q$3,"yes",CONCATENATE("Not &gt;= ",summary!Q$3))</f>
        <v>yes</v>
      </c>
      <c r="AC54" s="65">
        <f t="shared" si="9"/>
        <v>8</v>
      </c>
      <c r="AD54" s="128">
        <f>(S54*O54)/(O54+MAX(summary!$Q$2-O54,0))</f>
        <v>0.2</v>
      </c>
    </row>
    <row r="55" spans="1:30" x14ac:dyDescent="0.25">
      <c r="A55" s="96" t="str">
        <f t="shared" si="5"/>
        <v>32</v>
      </c>
      <c r="B55" s="99" t="str">
        <f t="shared" si="6"/>
        <v>Yrall Harris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0"/>
        <v>4</v>
      </c>
      <c r="P55" s="62">
        <f t="shared" si="11"/>
        <v>1</v>
      </c>
      <c r="Q55" s="62">
        <f t="shared" si="12"/>
        <v>0</v>
      </c>
      <c r="R55" s="104">
        <f t="shared" si="13"/>
        <v>0</v>
      </c>
      <c r="S55" s="98">
        <f t="shared" si="14"/>
        <v>0.25</v>
      </c>
      <c r="U55" s="49" t="str">
        <f t="shared" si="7"/>
        <v>32</v>
      </c>
      <c r="V55" s="99" t="str">
        <f t="shared" si="15"/>
        <v>Yrall Harris</v>
      </c>
      <c r="W55" s="65">
        <f t="shared" si="16"/>
        <v>0</v>
      </c>
      <c r="X55" s="65" t="str">
        <f t="shared" si="8"/>
        <v>N/A</v>
      </c>
      <c r="Y55" s="66">
        <f t="shared" si="17"/>
        <v>0.25</v>
      </c>
      <c r="Z55" s="66" t="str">
        <f>IF($O55&gt;=summary!Q$2,"yes",CONCATENATE("Not &gt;= ",summary!Q$2))</f>
        <v>Not &gt;= 20</v>
      </c>
      <c r="AA55" s="66">
        <f>IF(AND(summary!Q$1="po/g",AC55&gt;0),W55/AC55,IF(AND(summary!Q$1="po/g",AC55=0),0,W55))</f>
        <v>0</v>
      </c>
      <c r="AB55" s="66" t="str">
        <f>IF(AC55&gt;=summary!Q$3,"yes",CONCATENATE("Not &gt;= ",summary!Q$3))</f>
        <v>Not &gt;= 4</v>
      </c>
      <c r="AC55" s="65">
        <f t="shared" si="9"/>
        <v>3</v>
      </c>
      <c r="AD55" s="128">
        <f>(S55*O55)/(O55+MAX(summary!$Q$2-O55,0))</f>
        <v>0.05</v>
      </c>
    </row>
    <row r="56" spans="1:30" x14ac:dyDescent="0.25">
      <c r="A56" s="96" t="str">
        <f t="shared" si="5"/>
        <v>10</v>
      </c>
      <c r="B56" s="99" t="str">
        <f t="shared" si="6"/>
        <v>Darnell Williams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0"/>
        <v>4</v>
      </c>
      <c r="P56" s="62">
        <f t="shared" si="11"/>
        <v>1</v>
      </c>
      <c r="Q56" s="62">
        <f t="shared" si="12"/>
        <v>0</v>
      </c>
      <c r="R56" s="104">
        <f t="shared" si="13"/>
        <v>2</v>
      </c>
      <c r="S56" s="98">
        <f t="shared" si="14"/>
        <v>0.25</v>
      </c>
      <c r="U56" s="49" t="str">
        <f t="shared" si="7"/>
        <v>10</v>
      </c>
      <c r="V56" s="99" t="str">
        <f t="shared" si="15"/>
        <v>Darnell Williams</v>
      </c>
      <c r="W56" s="65">
        <f t="shared" si="16"/>
        <v>2</v>
      </c>
      <c r="X56" s="65">
        <f t="shared" si="8"/>
        <v>2</v>
      </c>
      <c r="Y56" s="66">
        <f t="shared" si="17"/>
        <v>0.25</v>
      </c>
      <c r="Z56" s="66" t="str">
        <f>IF($O56&gt;=summary!Q$2,"yes",CONCATENATE("Not &gt;= ",summary!Q$2))</f>
        <v>Not &gt;= 20</v>
      </c>
      <c r="AA56" s="66">
        <f>IF(AND(summary!Q$1="po/g",AC56&gt;0),W56/AC56,IF(AND(summary!Q$1="po/g",AC56=0),0,W56))</f>
        <v>2</v>
      </c>
      <c r="AB56" s="66" t="str">
        <f>IF(AC56&gt;=summary!Q$3,"yes",CONCATENATE("Not &gt;= ",summary!Q$3))</f>
        <v>Not &gt;= 4</v>
      </c>
      <c r="AC56" s="65">
        <f t="shared" si="9"/>
        <v>1</v>
      </c>
      <c r="AD56" s="128">
        <f>(S56*O56)/(O56+MAX(summary!$Q$2-O56,0))</f>
        <v>0.05</v>
      </c>
    </row>
    <row r="57" spans="1:30" x14ac:dyDescent="0.25">
      <c r="A57" s="96">
        <f t="shared" si="5"/>
        <v>0</v>
      </c>
      <c r="B57" s="99">
        <f t="shared" si="6"/>
        <v>0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0"/>
        <v>0</v>
      </c>
      <c r="P57" s="62">
        <f t="shared" si="11"/>
        <v>0</v>
      </c>
      <c r="Q57" s="62">
        <f t="shared" si="12"/>
        <v>0</v>
      </c>
      <c r="R57" s="104">
        <f t="shared" si="13"/>
        <v>0</v>
      </c>
      <c r="S57" s="98">
        <f t="shared" si="14"/>
        <v>0</v>
      </c>
      <c r="U57" s="49">
        <f t="shared" si="7"/>
        <v>0</v>
      </c>
      <c r="V57" s="99">
        <f t="shared" si="15"/>
        <v>0</v>
      </c>
      <c r="W57" s="65">
        <f t="shared" si="16"/>
        <v>0</v>
      </c>
      <c r="X57" s="65" t="str">
        <f t="shared" si="8"/>
        <v>N/A</v>
      </c>
      <c r="Y57" s="66">
        <f t="shared" si="17"/>
        <v>0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Not &gt;= 4</v>
      </c>
      <c r="AC57" s="65">
        <f t="shared" si="9"/>
        <v>0</v>
      </c>
      <c r="AD57" s="128">
        <f>(S57*O57)/(O57+MAX(summary!$Q$2-O57,0))</f>
        <v>0</v>
      </c>
    </row>
    <row r="58" spans="1:30" x14ac:dyDescent="0.25">
      <c r="A58" s="96">
        <f t="shared" si="5"/>
        <v>0</v>
      </c>
      <c r="B58" s="99">
        <f t="shared" si="6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0"/>
        <v>0</v>
      </c>
      <c r="P58" s="106">
        <f t="shared" si="11"/>
        <v>0</v>
      </c>
      <c r="Q58" s="106">
        <f t="shared" si="12"/>
        <v>0</v>
      </c>
      <c r="R58" s="107">
        <f t="shared" si="13"/>
        <v>0</v>
      </c>
      <c r="S58" s="98">
        <f t="shared" si="14"/>
        <v>0</v>
      </c>
      <c r="U58" s="49">
        <f t="shared" si="7"/>
        <v>0</v>
      </c>
      <c r="V58" s="99">
        <f t="shared" si="15"/>
        <v>0</v>
      </c>
      <c r="W58" s="65">
        <f t="shared" si="16"/>
        <v>0</v>
      </c>
      <c r="X58" s="65" t="str">
        <f t="shared" si="8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0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Nick Lopez</v>
      </c>
      <c r="C63" s="71"/>
      <c r="D63" s="72"/>
      <c r="E63" s="72"/>
      <c r="F63" s="73"/>
      <c r="G63" s="71"/>
      <c r="H63" s="72"/>
      <c r="I63" s="72"/>
      <c r="J63" s="73"/>
      <c r="K63" s="71"/>
      <c r="L63" s="72"/>
      <c r="M63" s="72"/>
      <c r="N63" s="73"/>
      <c r="O63" s="25">
        <f t="shared" ref="O63:Q64" si="18">SUM(C18,G18,K18,O18,C40,G40,K40,O40,C63,G63,K63)</f>
        <v>96</v>
      </c>
      <c r="P63" s="25">
        <f t="shared" si="18"/>
        <v>46</v>
      </c>
      <c r="Q63" s="25">
        <f t="shared" si="18"/>
        <v>14</v>
      </c>
      <c r="R63" s="27"/>
      <c r="S63" s="74">
        <f>SUM(Q63/O63)</f>
        <v>0.14583333333333334</v>
      </c>
      <c r="V63" s="62" t="s">
        <v>23</v>
      </c>
      <c r="W63" s="65">
        <f>SUM(W47:W61)</f>
        <v>88</v>
      </c>
      <c r="X63" s="65">
        <f>SUM(X47:X61)</f>
        <v>88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 t="str">
        <f>B41</f>
        <v>Chad Perry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 t="shared" si="18"/>
        <v>153</v>
      </c>
      <c r="P64" s="25">
        <f t="shared" si="18"/>
        <v>71</v>
      </c>
      <c r="Q64" s="25">
        <f t="shared" si="18"/>
        <v>24</v>
      </c>
      <c r="R64" s="27"/>
      <c r="S64" s="74">
        <f>SUM(Q64/O64)</f>
        <v>0.15686274509803921</v>
      </c>
      <c r="V64" s="75" t="s">
        <v>24</v>
      </c>
      <c r="W64" s="69"/>
      <c r="X64" s="69"/>
      <c r="Y64" s="76">
        <f>MAX(Y47:Y61)</f>
        <v>0.65853658536585369</v>
      </c>
      <c r="Z64" s="76"/>
      <c r="AA64" s="76">
        <f>MAX(AA47:AA61)</f>
        <v>3.875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9">SUM(C47:C61)</f>
        <v>0</v>
      </c>
      <c r="D65" s="35">
        <f t="shared" si="19"/>
        <v>0</v>
      </c>
      <c r="E65" s="35">
        <f t="shared" si="19"/>
        <v>0</v>
      </c>
      <c r="F65" s="35">
        <f t="shared" si="19"/>
        <v>0</v>
      </c>
      <c r="G65" s="35">
        <f t="shared" si="19"/>
        <v>0</v>
      </c>
      <c r="H65" s="35">
        <f t="shared" si="19"/>
        <v>0</v>
      </c>
      <c r="I65" s="35">
        <f t="shared" si="19"/>
        <v>0</v>
      </c>
      <c r="J65" s="35">
        <f t="shared" si="19"/>
        <v>0</v>
      </c>
      <c r="K65" s="35">
        <f t="shared" si="19"/>
        <v>0</v>
      </c>
      <c r="L65" s="35">
        <f t="shared" si="19"/>
        <v>0</v>
      </c>
      <c r="M65" s="35">
        <f t="shared" si="19"/>
        <v>0</v>
      </c>
      <c r="N65" s="35">
        <f t="shared" si="19"/>
        <v>0</v>
      </c>
      <c r="O65" s="67">
        <f t="shared" si="19"/>
        <v>249</v>
      </c>
      <c r="P65" s="81">
        <f>SUM(P46:P61)</f>
        <v>117</v>
      </c>
      <c r="Q65" s="81">
        <f>SUM(Q46:Q61)</f>
        <v>38</v>
      </c>
      <c r="R65" s="81">
        <f>SUM(R46:R61)</f>
        <v>88</v>
      </c>
      <c r="S65" s="82">
        <f>AVERAGE(P65/O65)</f>
        <v>0.46987951807228917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249</v>
      </c>
      <c r="D66" s="35">
        <f>SUM(P43,D65)</f>
        <v>117</v>
      </c>
      <c r="E66" s="35">
        <f>SUM(Q43,E65)</f>
        <v>38</v>
      </c>
      <c r="F66" s="35">
        <f>SUM(R43,F65)</f>
        <v>88</v>
      </c>
      <c r="G66" s="35">
        <f t="shared" ref="G66:M66" si="20">SUM(C66,G65)</f>
        <v>249</v>
      </c>
      <c r="H66" s="35">
        <f t="shared" si="20"/>
        <v>117</v>
      </c>
      <c r="I66" s="35">
        <f t="shared" si="20"/>
        <v>38</v>
      </c>
      <c r="J66" s="35">
        <f t="shared" si="20"/>
        <v>88</v>
      </c>
      <c r="K66" s="35">
        <f t="shared" si="20"/>
        <v>249</v>
      </c>
      <c r="L66" s="35">
        <f t="shared" si="20"/>
        <v>117</v>
      </c>
      <c r="M66" s="35">
        <f t="shared" si="20"/>
        <v>38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0.4454976303317536</v>
      </c>
      <c r="V67" s="163"/>
      <c r="W67" s="164"/>
      <c r="X67" s="165"/>
      <c r="Y67" s="69"/>
      <c r="Z67" s="69"/>
      <c r="AA67" s="86"/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1.5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8</v>
      </c>
      <c r="E69" s="86" t="s">
        <v>32</v>
      </c>
      <c r="V69" s="90" t="s">
        <v>29</v>
      </c>
      <c r="W69" s="68" t="str">
        <f>B63</f>
        <v>Nick Lopez</v>
      </c>
      <c r="X69" s="92">
        <f>1-Q63/O63</f>
        <v>0.85416666666666663</v>
      </c>
      <c r="Y69" s="69" t="str">
        <f>IF(O63&gt;=summary!Q$4,"yes",CONCATENATE("Not &gt;= ",summary!Q$4))</f>
        <v>Not &gt;= 120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 t="str">
        <f>B64</f>
        <v>Chad Perry</v>
      </c>
      <c r="X70" s="95">
        <f>1-Q64/O64</f>
        <v>0.84313725490196079</v>
      </c>
      <c r="Y70" s="69" t="str">
        <f>IF(O64&gt;=summary!Q$4,"yes",CONCATENATE("Not &gt;= ",summary!Q$4))</f>
        <v>yes</v>
      </c>
      <c r="Z70" s="69"/>
      <c r="AA70" s="69" t="s">
        <v>30</v>
      </c>
      <c r="AB70" s="69"/>
      <c r="AC70" s="69"/>
    </row>
  </sheetData>
  <sheetProtection password="97AA" sheet="1" objects="1" scenarios="1"/>
  <mergeCells count="12">
    <mergeCell ref="V67:X67"/>
    <mergeCell ref="C45:E45"/>
    <mergeCell ref="G45:I45"/>
    <mergeCell ref="K45:M45"/>
    <mergeCell ref="O1:Q1"/>
    <mergeCell ref="C1:E1"/>
    <mergeCell ref="G1:I1"/>
    <mergeCell ref="K1:M1"/>
    <mergeCell ref="K23:M23"/>
    <mergeCell ref="C23:E23"/>
    <mergeCell ref="G23:I23"/>
    <mergeCell ref="O23:Q23"/>
  </mergeCells>
  <phoneticPr fontId="0" type="noConversion"/>
  <conditionalFormatting sqref="Y47:Z62">
    <cfRule type="cellIs" dxfId="21" priority="1" stopIfTrue="1" operator="equal">
      <formula>$Y$64</formula>
    </cfRule>
  </conditionalFormatting>
  <conditionalFormatting sqref="AA47:AB62">
    <cfRule type="cellIs" dxfId="20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F3B37-3061-4CD3-881A-9A9D63C0BDCC}">
  <sheetPr codeName="Sheet28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9" t="s">
        <v>53</v>
      </c>
      <c r="D1" s="160"/>
      <c r="E1" s="161"/>
      <c r="F1" s="4">
        <v>6</v>
      </c>
      <c r="G1" s="159" t="s">
        <v>50</v>
      </c>
      <c r="H1" s="160"/>
      <c r="I1" s="161"/>
      <c r="J1" s="4">
        <v>19</v>
      </c>
      <c r="K1" s="159" t="s">
        <v>51</v>
      </c>
      <c r="L1" s="160"/>
      <c r="M1" s="161"/>
      <c r="N1" s="4">
        <v>9</v>
      </c>
      <c r="O1" s="159" t="s">
        <v>249</v>
      </c>
      <c r="P1" s="160"/>
      <c r="Q1" s="161"/>
      <c r="R1" s="4">
        <v>19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96" t="s">
        <v>143</v>
      </c>
      <c r="B3" s="99" t="s">
        <v>176</v>
      </c>
      <c r="C3" s="12">
        <v>5</v>
      </c>
      <c r="D3" s="13">
        <v>3</v>
      </c>
      <c r="E3" s="13">
        <v>0</v>
      </c>
      <c r="F3" s="14">
        <v>1</v>
      </c>
      <c r="G3" s="12">
        <v>6</v>
      </c>
      <c r="H3" s="13">
        <v>1</v>
      </c>
      <c r="I3" s="13">
        <v>2</v>
      </c>
      <c r="J3" s="14">
        <v>1</v>
      </c>
      <c r="K3" s="12">
        <v>5</v>
      </c>
      <c r="L3" s="13">
        <v>2</v>
      </c>
      <c r="M3" s="13">
        <v>0</v>
      </c>
      <c r="N3" s="14">
        <v>5</v>
      </c>
      <c r="O3" s="12">
        <v>6</v>
      </c>
      <c r="P3" s="13">
        <v>4</v>
      </c>
      <c r="Q3" s="13">
        <v>0</v>
      </c>
      <c r="R3" s="14">
        <v>2</v>
      </c>
      <c r="S3" s="17"/>
    </row>
    <row r="4" spans="1:19" x14ac:dyDescent="0.25">
      <c r="A4" s="96" t="s">
        <v>120</v>
      </c>
      <c r="B4" s="99" t="s">
        <v>211</v>
      </c>
      <c r="C4" s="12">
        <v>5</v>
      </c>
      <c r="D4" s="13">
        <v>3</v>
      </c>
      <c r="E4" s="13">
        <v>2</v>
      </c>
      <c r="F4" s="14">
        <v>6</v>
      </c>
      <c r="G4" s="12">
        <v>6</v>
      </c>
      <c r="H4" s="13">
        <v>5</v>
      </c>
      <c r="I4" s="13">
        <v>0</v>
      </c>
      <c r="J4" s="14">
        <v>1</v>
      </c>
      <c r="K4" s="12">
        <v>5</v>
      </c>
      <c r="L4" s="13">
        <v>1</v>
      </c>
      <c r="M4" s="13">
        <v>4</v>
      </c>
      <c r="N4" s="14">
        <v>4</v>
      </c>
      <c r="O4" s="12">
        <v>6</v>
      </c>
      <c r="P4" s="13">
        <v>4</v>
      </c>
      <c r="Q4" s="13">
        <v>0</v>
      </c>
      <c r="R4" s="14">
        <v>2</v>
      </c>
      <c r="S4" s="17"/>
    </row>
    <row r="5" spans="1:19" x14ac:dyDescent="0.25">
      <c r="A5" s="96" t="s">
        <v>125</v>
      </c>
      <c r="B5" s="99" t="s">
        <v>177</v>
      </c>
      <c r="C5" s="12">
        <v>5</v>
      </c>
      <c r="D5" s="13">
        <v>2</v>
      </c>
      <c r="E5" s="13">
        <v>1</v>
      </c>
      <c r="F5" s="14">
        <v>0</v>
      </c>
      <c r="G5" s="12">
        <v>6</v>
      </c>
      <c r="H5" s="13">
        <v>1</v>
      </c>
      <c r="I5" s="13">
        <v>2</v>
      </c>
      <c r="J5" s="14">
        <v>0</v>
      </c>
      <c r="K5" s="12">
        <v>4</v>
      </c>
      <c r="L5" s="13">
        <v>1</v>
      </c>
      <c r="M5" s="13">
        <v>0</v>
      </c>
      <c r="N5" s="14">
        <v>0</v>
      </c>
      <c r="O5" s="12">
        <v>5</v>
      </c>
      <c r="P5" s="13">
        <v>3</v>
      </c>
      <c r="Q5" s="13">
        <v>0</v>
      </c>
      <c r="R5" s="14">
        <v>0</v>
      </c>
      <c r="S5" s="17"/>
    </row>
    <row r="6" spans="1:19" x14ac:dyDescent="0.25">
      <c r="A6" s="96" t="s">
        <v>144</v>
      </c>
      <c r="B6" s="99" t="s">
        <v>180</v>
      </c>
      <c r="C6" s="12">
        <v>2</v>
      </c>
      <c r="D6" s="13">
        <v>1</v>
      </c>
      <c r="E6" s="13">
        <v>0</v>
      </c>
      <c r="F6" s="14">
        <v>1</v>
      </c>
      <c r="G6" s="12"/>
      <c r="H6" s="13"/>
      <c r="I6" s="13"/>
      <c r="J6" s="14"/>
      <c r="K6" s="12"/>
      <c r="L6" s="13"/>
      <c r="M6" s="13"/>
      <c r="N6" s="14"/>
      <c r="O6" s="12"/>
      <c r="P6" s="13"/>
      <c r="Q6" s="13"/>
      <c r="R6" s="14"/>
      <c r="S6" s="17" t="s">
        <v>8</v>
      </c>
    </row>
    <row r="7" spans="1:19" x14ac:dyDescent="0.25">
      <c r="A7" s="96" t="s">
        <v>119</v>
      </c>
      <c r="B7" s="99" t="s">
        <v>81</v>
      </c>
      <c r="C7" s="12">
        <v>3</v>
      </c>
      <c r="D7" s="13">
        <v>2</v>
      </c>
      <c r="E7" s="13">
        <v>1</v>
      </c>
      <c r="F7" s="14">
        <v>0</v>
      </c>
      <c r="G7" s="12">
        <v>6</v>
      </c>
      <c r="H7" s="13">
        <v>5</v>
      </c>
      <c r="I7" s="13">
        <v>0</v>
      </c>
      <c r="J7" s="14">
        <v>0</v>
      </c>
      <c r="K7" s="12">
        <v>4</v>
      </c>
      <c r="L7" s="13">
        <v>2</v>
      </c>
      <c r="M7" s="13">
        <v>0</v>
      </c>
      <c r="N7" s="14">
        <v>1</v>
      </c>
      <c r="O7" s="12">
        <v>6</v>
      </c>
      <c r="P7" s="13">
        <v>1</v>
      </c>
      <c r="Q7" s="13">
        <v>1</v>
      </c>
      <c r="R7" s="14">
        <v>1</v>
      </c>
      <c r="S7" s="17"/>
    </row>
    <row r="8" spans="1:19" x14ac:dyDescent="0.25">
      <c r="A8" s="96" t="s">
        <v>113</v>
      </c>
      <c r="B8" s="99" t="s">
        <v>271</v>
      </c>
      <c r="C8" s="12">
        <v>2</v>
      </c>
      <c r="D8" s="13">
        <v>1</v>
      </c>
      <c r="E8" s="13">
        <v>0</v>
      </c>
      <c r="F8" s="14">
        <v>1</v>
      </c>
      <c r="G8" s="12"/>
      <c r="H8" s="13"/>
      <c r="I8" s="13"/>
      <c r="J8" s="14"/>
      <c r="K8" s="12"/>
      <c r="L8" s="13"/>
      <c r="M8" s="13"/>
      <c r="N8" s="14"/>
      <c r="O8" s="12"/>
      <c r="P8" s="13"/>
      <c r="Q8" s="13"/>
      <c r="R8" s="14"/>
      <c r="S8" s="17"/>
    </row>
    <row r="9" spans="1:19" x14ac:dyDescent="0.25">
      <c r="A9" s="96" t="s">
        <v>129</v>
      </c>
      <c r="B9" s="99" t="s">
        <v>78</v>
      </c>
      <c r="C9" s="12">
        <v>3</v>
      </c>
      <c r="D9" s="13">
        <v>1</v>
      </c>
      <c r="E9" s="13">
        <v>1</v>
      </c>
      <c r="F9" s="14">
        <v>1</v>
      </c>
      <c r="G9" s="12">
        <v>6</v>
      </c>
      <c r="H9" s="13">
        <v>3</v>
      </c>
      <c r="I9" s="13">
        <v>1</v>
      </c>
      <c r="J9" s="14">
        <v>1</v>
      </c>
      <c r="K9" s="12">
        <v>4</v>
      </c>
      <c r="L9" s="13">
        <v>3</v>
      </c>
      <c r="M9" s="13">
        <v>0</v>
      </c>
      <c r="N9" s="14">
        <v>1</v>
      </c>
      <c r="O9" s="12">
        <v>5</v>
      </c>
      <c r="P9" s="13">
        <v>0</v>
      </c>
      <c r="Q9" s="13">
        <v>1</v>
      </c>
      <c r="R9" s="14">
        <v>1</v>
      </c>
      <c r="S9" s="17"/>
    </row>
    <row r="10" spans="1:19" x14ac:dyDescent="0.25">
      <c r="A10" s="96" t="s">
        <v>136</v>
      </c>
      <c r="B10" s="99" t="s">
        <v>272</v>
      </c>
      <c r="C10" s="12">
        <v>4</v>
      </c>
      <c r="D10" s="13">
        <v>2</v>
      </c>
      <c r="E10" s="13">
        <v>2</v>
      </c>
      <c r="F10" s="14">
        <v>0</v>
      </c>
      <c r="G10" s="12"/>
      <c r="H10" s="13"/>
      <c r="I10" s="13"/>
      <c r="J10" s="14"/>
      <c r="K10" s="12"/>
      <c r="L10" s="13"/>
      <c r="M10" s="13"/>
      <c r="N10" s="14"/>
      <c r="O10" s="12"/>
      <c r="P10" s="13"/>
      <c r="Q10" s="13"/>
      <c r="R10" s="14"/>
      <c r="S10" s="17"/>
    </row>
    <row r="11" spans="1:19" x14ac:dyDescent="0.25">
      <c r="A11" s="96" t="s">
        <v>175</v>
      </c>
      <c r="B11" s="99" t="s">
        <v>171</v>
      </c>
      <c r="C11" s="12">
        <v>1</v>
      </c>
      <c r="D11" s="13">
        <v>0</v>
      </c>
      <c r="E11" s="13">
        <v>1</v>
      </c>
      <c r="F11" s="14">
        <v>0</v>
      </c>
      <c r="G11" s="12"/>
      <c r="H11" s="13"/>
      <c r="I11" s="13"/>
      <c r="J11" s="14"/>
      <c r="K11" s="12"/>
      <c r="L11" s="13"/>
      <c r="M11" s="13"/>
      <c r="N11" s="14"/>
      <c r="O11" s="12"/>
      <c r="P11" s="13"/>
      <c r="Q11" s="13"/>
      <c r="R11" s="14"/>
      <c r="S11" s="17"/>
    </row>
    <row r="12" spans="1:19" x14ac:dyDescent="0.25">
      <c r="A12" s="96" t="s">
        <v>148</v>
      </c>
      <c r="B12" s="99" t="s">
        <v>284</v>
      </c>
      <c r="C12" s="12"/>
      <c r="D12" s="13"/>
      <c r="E12" s="13"/>
      <c r="F12" s="14"/>
      <c r="G12" s="12">
        <v>6</v>
      </c>
      <c r="H12" s="13">
        <v>3</v>
      </c>
      <c r="I12" s="13">
        <v>2</v>
      </c>
      <c r="J12" s="14">
        <v>9</v>
      </c>
      <c r="K12" s="12">
        <v>5</v>
      </c>
      <c r="L12" s="13">
        <v>3</v>
      </c>
      <c r="M12" s="13">
        <v>0</v>
      </c>
      <c r="N12" s="14">
        <v>4</v>
      </c>
      <c r="O12" s="12">
        <v>6</v>
      </c>
      <c r="P12" s="13">
        <v>4</v>
      </c>
      <c r="Q12" s="13">
        <v>0</v>
      </c>
      <c r="R12" s="14">
        <v>7</v>
      </c>
      <c r="S12" s="17"/>
    </row>
    <row r="13" spans="1:19" x14ac:dyDescent="0.25">
      <c r="A13" s="96"/>
      <c r="B13" s="99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5">
      <c r="A14" s="96"/>
      <c r="B14" s="99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18"/>
      <c r="P17" s="19"/>
      <c r="Q17" s="19"/>
      <c r="R17" s="20"/>
      <c r="S17" s="17"/>
    </row>
    <row r="18" spans="1:24" x14ac:dyDescent="0.25">
      <c r="A18" s="23" t="s">
        <v>9</v>
      </c>
      <c r="B18" s="24" t="s">
        <v>173</v>
      </c>
      <c r="C18" s="25">
        <v>30</v>
      </c>
      <c r="D18" s="26">
        <v>15</v>
      </c>
      <c r="E18" s="26">
        <v>8</v>
      </c>
      <c r="F18" s="27">
        <v>10</v>
      </c>
      <c r="G18" s="25">
        <v>36</v>
      </c>
      <c r="H18" s="26">
        <v>18</v>
      </c>
      <c r="I18" s="26">
        <v>7</v>
      </c>
      <c r="J18" s="27">
        <v>12</v>
      </c>
      <c r="K18" s="25">
        <v>27</v>
      </c>
      <c r="L18" s="26">
        <v>12</v>
      </c>
      <c r="M18" s="26">
        <v>4</v>
      </c>
      <c r="N18" s="27">
        <v>15</v>
      </c>
      <c r="O18" s="25">
        <v>34</v>
      </c>
      <c r="P18" s="26">
        <v>16</v>
      </c>
      <c r="Q18" s="26">
        <v>2</v>
      </c>
      <c r="R18" s="27">
        <v>13</v>
      </c>
      <c r="S18" s="29"/>
    </row>
    <row r="19" spans="1:24" ht="13.8" thickBot="1" x14ac:dyDescent="0.3">
      <c r="A19" s="23"/>
      <c r="B19" s="120"/>
      <c r="C19" s="30"/>
      <c r="D19" s="31"/>
      <c r="E19" s="31"/>
      <c r="F19" s="32"/>
      <c r="G19" s="30"/>
      <c r="H19" s="31"/>
      <c r="I19" s="31"/>
      <c r="J19" s="32"/>
      <c r="K19" s="30"/>
      <c r="L19" s="31"/>
      <c r="M19" s="31"/>
      <c r="N19" s="32"/>
      <c r="O19" s="30"/>
      <c r="P19" s="31"/>
      <c r="Q19" s="31"/>
      <c r="R19" s="33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30</v>
      </c>
      <c r="D20" s="35">
        <f t="shared" si="0"/>
        <v>15</v>
      </c>
      <c r="E20" s="35">
        <f t="shared" si="0"/>
        <v>8</v>
      </c>
      <c r="F20" s="35">
        <f t="shared" si="0"/>
        <v>10</v>
      </c>
      <c r="G20" s="35">
        <f t="shared" si="0"/>
        <v>36</v>
      </c>
      <c r="H20" s="35">
        <f t="shared" si="0"/>
        <v>18</v>
      </c>
      <c r="I20" s="35">
        <f t="shared" si="0"/>
        <v>7</v>
      </c>
      <c r="J20" s="35">
        <f t="shared" si="0"/>
        <v>12</v>
      </c>
      <c r="K20" s="35">
        <f t="shared" si="0"/>
        <v>27</v>
      </c>
      <c r="L20" s="35">
        <f t="shared" si="0"/>
        <v>12</v>
      </c>
      <c r="M20" s="35">
        <f t="shared" si="0"/>
        <v>4</v>
      </c>
      <c r="N20" s="35">
        <f t="shared" si="0"/>
        <v>15</v>
      </c>
      <c r="O20" s="35">
        <f t="shared" si="0"/>
        <v>34</v>
      </c>
      <c r="P20" s="35">
        <f t="shared" si="0"/>
        <v>16</v>
      </c>
      <c r="Q20" s="35">
        <f t="shared" si="0"/>
        <v>2</v>
      </c>
      <c r="R20" s="34">
        <f t="shared" si="0"/>
        <v>13</v>
      </c>
      <c r="S20" s="29"/>
    </row>
    <row r="21" spans="1:24" ht="13.8" thickBot="1" x14ac:dyDescent="0.3">
      <c r="A21" s="23"/>
      <c r="B21" s="34" t="s">
        <v>11</v>
      </c>
      <c r="C21" s="36">
        <f>C20</f>
        <v>30</v>
      </c>
      <c r="D21" s="36">
        <f>D20</f>
        <v>15</v>
      </c>
      <c r="E21" s="36">
        <f>E20</f>
        <v>8</v>
      </c>
      <c r="F21" s="36">
        <f>F20</f>
        <v>10</v>
      </c>
      <c r="G21" s="36">
        <f t="shared" ref="G21:R21" si="1">SUM(C21,G20)</f>
        <v>66</v>
      </c>
      <c r="H21" s="36">
        <f t="shared" si="1"/>
        <v>33</v>
      </c>
      <c r="I21" s="36">
        <f t="shared" si="1"/>
        <v>15</v>
      </c>
      <c r="J21" s="36">
        <f t="shared" si="1"/>
        <v>22</v>
      </c>
      <c r="K21" s="36">
        <f t="shared" si="1"/>
        <v>93</v>
      </c>
      <c r="L21" s="36">
        <f t="shared" si="1"/>
        <v>45</v>
      </c>
      <c r="M21" s="36">
        <f t="shared" si="1"/>
        <v>19</v>
      </c>
      <c r="N21" s="36">
        <f t="shared" si="1"/>
        <v>37</v>
      </c>
      <c r="O21" s="37">
        <f t="shared" si="1"/>
        <v>127</v>
      </c>
      <c r="P21" s="36">
        <f t="shared" si="1"/>
        <v>61</v>
      </c>
      <c r="Q21" s="36">
        <f t="shared" si="1"/>
        <v>21</v>
      </c>
      <c r="R21" s="38">
        <f t="shared" si="1"/>
        <v>50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59" t="s">
        <v>238</v>
      </c>
      <c r="D23" s="160"/>
      <c r="E23" s="161"/>
      <c r="F23" s="4">
        <v>9</v>
      </c>
      <c r="G23" s="159" t="s">
        <v>301</v>
      </c>
      <c r="H23" s="160"/>
      <c r="I23" s="161"/>
      <c r="J23" s="4">
        <v>3</v>
      </c>
      <c r="K23" s="159" t="s">
        <v>51</v>
      </c>
      <c r="L23" s="160"/>
      <c r="M23" s="161"/>
      <c r="N23" s="4">
        <v>12</v>
      </c>
      <c r="O23" s="159"/>
      <c r="P23" s="160"/>
      <c r="Q23" s="161"/>
      <c r="R23" s="4"/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2</v>
      </c>
      <c r="B25" s="99" t="str">
        <f t="shared" si="2"/>
        <v>Demetris Morrow</v>
      </c>
      <c r="C25" s="12">
        <v>5</v>
      </c>
      <c r="D25" s="13">
        <v>1</v>
      </c>
      <c r="E25" s="13">
        <v>1</v>
      </c>
      <c r="F25" s="14">
        <v>1</v>
      </c>
      <c r="G25" s="12">
        <v>4</v>
      </c>
      <c r="H25" s="13">
        <v>1</v>
      </c>
      <c r="I25" s="13">
        <v>2</v>
      </c>
      <c r="J25" s="14">
        <v>3</v>
      </c>
      <c r="K25" s="12">
        <v>4</v>
      </c>
      <c r="L25" s="13">
        <v>1</v>
      </c>
      <c r="M25" s="13">
        <v>0</v>
      </c>
      <c r="N25" s="129">
        <v>2</v>
      </c>
      <c r="O25" s="12"/>
      <c r="P25" s="13"/>
      <c r="Q25" s="13"/>
      <c r="R25" s="129"/>
      <c r="S25" s="17"/>
      <c r="U25" s="47"/>
      <c r="V25" s="48"/>
      <c r="W25" s="47"/>
      <c r="X25" s="45"/>
    </row>
    <row r="26" spans="1:24" x14ac:dyDescent="0.25">
      <c r="A26" s="96" t="str">
        <f t="shared" si="2"/>
        <v>25</v>
      </c>
      <c r="B26" s="99" t="str">
        <f t="shared" si="2"/>
        <v>Steve Patton</v>
      </c>
      <c r="C26" s="12">
        <v>4</v>
      </c>
      <c r="D26" s="13">
        <v>1</v>
      </c>
      <c r="E26" s="13">
        <v>0</v>
      </c>
      <c r="F26" s="14">
        <v>0</v>
      </c>
      <c r="G26" s="12">
        <v>4</v>
      </c>
      <c r="H26" s="13">
        <v>1</v>
      </c>
      <c r="I26" s="13">
        <v>2</v>
      </c>
      <c r="J26" s="14">
        <v>0</v>
      </c>
      <c r="K26" s="12">
        <v>4</v>
      </c>
      <c r="L26" s="13">
        <v>2</v>
      </c>
      <c r="M26" s="13">
        <v>1</v>
      </c>
      <c r="N26" s="129">
        <v>0</v>
      </c>
      <c r="O26" s="12"/>
      <c r="P26" s="13"/>
      <c r="Q26" s="13"/>
      <c r="R26" s="129"/>
      <c r="S26" s="17"/>
      <c r="U26" s="49"/>
      <c r="V26" s="45"/>
      <c r="W26" s="45"/>
      <c r="X26" s="45"/>
    </row>
    <row r="27" spans="1:24" x14ac:dyDescent="0.25">
      <c r="A27" s="96" t="str">
        <f t="shared" si="2"/>
        <v>13</v>
      </c>
      <c r="B27" s="99" t="str">
        <f t="shared" si="2"/>
        <v>Orlando Dominguez</v>
      </c>
      <c r="C27" s="12">
        <v>3</v>
      </c>
      <c r="D27" s="13">
        <v>0</v>
      </c>
      <c r="E27" s="13">
        <v>0</v>
      </c>
      <c r="F27" s="14">
        <v>1</v>
      </c>
      <c r="G27" s="12">
        <v>3</v>
      </c>
      <c r="H27" s="13">
        <v>1</v>
      </c>
      <c r="I27" s="13">
        <v>1</v>
      </c>
      <c r="J27" s="14">
        <v>0</v>
      </c>
      <c r="K27" s="12"/>
      <c r="L27" s="13"/>
      <c r="M27" s="13"/>
      <c r="N27" s="129"/>
      <c r="O27" s="12"/>
      <c r="P27" s="13"/>
      <c r="Q27" s="13"/>
      <c r="R27" s="129"/>
      <c r="S27" s="17"/>
      <c r="U27" s="49"/>
      <c r="V27" s="45"/>
      <c r="W27" s="45"/>
      <c r="X27" s="45"/>
    </row>
    <row r="28" spans="1:24" ht="15" x14ac:dyDescent="0.25">
      <c r="A28" s="96" t="str">
        <f t="shared" si="2"/>
        <v>7</v>
      </c>
      <c r="B28" s="99" t="str">
        <f t="shared" si="2"/>
        <v>Frank Oldham</v>
      </c>
      <c r="C28" s="12">
        <v>1</v>
      </c>
      <c r="D28" s="13">
        <v>0</v>
      </c>
      <c r="E28" s="13">
        <v>1</v>
      </c>
      <c r="F28" s="14">
        <v>0</v>
      </c>
      <c r="G28" s="12"/>
      <c r="H28" s="13"/>
      <c r="I28" s="13"/>
      <c r="J28" s="14"/>
      <c r="K28" s="12">
        <v>4</v>
      </c>
      <c r="L28" s="13">
        <v>0</v>
      </c>
      <c r="M28" s="13">
        <v>2</v>
      </c>
      <c r="N28" s="129">
        <v>1</v>
      </c>
      <c r="O28" s="12"/>
      <c r="P28" s="13"/>
      <c r="Q28" s="13"/>
      <c r="R28" s="129"/>
      <c r="S28" s="17"/>
      <c r="U28" s="49"/>
      <c r="V28" s="45"/>
      <c r="W28" s="50"/>
      <c r="X28" s="45"/>
    </row>
    <row r="29" spans="1:24" ht="15" x14ac:dyDescent="0.25">
      <c r="A29" s="96" t="str">
        <f t="shared" si="2"/>
        <v>3</v>
      </c>
      <c r="B29" s="99" t="str">
        <f t="shared" si="2"/>
        <v>Rocky Zamora</v>
      </c>
      <c r="C29" s="12">
        <v>3</v>
      </c>
      <c r="D29" s="13">
        <v>3</v>
      </c>
      <c r="E29" s="13">
        <v>0</v>
      </c>
      <c r="F29" s="14">
        <v>0</v>
      </c>
      <c r="G29" s="12">
        <v>4</v>
      </c>
      <c r="H29" s="13">
        <v>1</v>
      </c>
      <c r="I29" s="13">
        <v>0</v>
      </c>
      <c r="J29" s="14">
        <v>1</v>
      </c>
      <c r="K29" s="12"/>
      <c r="L29" s="13"/>
      <c r="M29" s="13"/>
      <c r="N29" s="129"/>
      <c r="O29" s="12"/>
      <c r="P29" s="13"/>
      <c r="Q29" s="13"/>
      <c r="R29" s="129"/>
      <c r="S29" s="17"/>
      <c r="U29" s="49"/>
      <c r="V29" s="45"/>
      <c r="W29" s="50"/>
      <c r="X29" s="45"/>
    </row>
    <row r="30" spans="1:24" ht="15" x14ac:dyDescent="0.25">
      <c r="A30" s="96" t="str">
        <f t="shared" si="2"/>
        <v>4</v>
      </c>
      <c r="B30" s="99" t="str">
        <f t="shared" si="2"/>
        <v>Samantha Meddaugh</v>
      </c>
      <c r="C30" s="12">
        <v>1</v>
      </c>
      <c r="D30" s="13">
        <v>0</v>
      </c>
      <c r="E30" s="13">
        <v>1</v>
      </c>
      <c r="F30" s="14">
        <v>0</v>
      </c>
      <c r="G30" s="12">
        <v>0</v>
      </c>
      <c r="H30" s="13">
        <v>0</v>
      </c>
      <c r="I30" s="13">
        <v>0</v>
      </c>
      <c r="J30" s="14">
        <v>0</v>
      </c>
      <c r="K30" s="12">
        <v>4</v>
      </c>
      <c r="L30" s="13">
        <v>1</v>
      </c>
      <c r="M30" s="13">
        <v>2</v>
      </c>
      <c r="N30" s="129">
        <v>0</v>
      </c>
      <c r="O30" s="12"/>
      <c r="P30" s="13"/>
      <c r="Q30" s="13"/>
      <c r="R30" s="129"/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19</v>
      </c>
      <c r="B31" s="99" t="str">
        <f t="shared" si="2"/>
        <v>Steve Lyles</v>
      </c>
      <c r="C31" s="12">
        <v>3</v>
      </c>
      <c r="D31" s="13">
        <v>1</v>
      </c>
      <c r="E31" s="13">
        <v>0</v>
      </c>
      <c r="F31" s="14">
        <v>0</v>
      </c>
      <c r="G31" s="12">
        <v>3</v>
      </c>
      <c r="H31" s="13">
        <v>1</v>
      </c>
      <c r="I31" s="13">
        <v>0</v>
      </c>
      <c r="J31" s="14">
        <v>3</v>
      </c>
      <c r="K31" s="12"/>
      <c r="L31" s="13"/>
      <c r="M31" s="13"/>
      <c r="N31" s="129"/>
      <c r="O31" s="12"/>
      <c r="P31" s="13"/>
      <c r="Q31" s="13"/>
      <c r="R31" s="129"/>
      <c r="S31" s="17"/>
      <c r="U31" s="49"/>
      <c r="V31" s="45"/>
      <c r="W31" s="50"/>
      <c r="X31" s="45"/>
    </row>
    <row r="32" spans="1:24" ht="15" x14ac:dyDescent="0.25">
      <c r="A32" s="96" t="str">
        <f t="shared" si="2"/>
        <v>17</v>
      </c>
      <c r="B32" s="99" t="str">
        <f t="shared" si="2"/>
        <v>Jennifer Boylan</v>
      </c>
      <c r="C32" s="12">
        <v>1</v>
      </c>
      <c r="D32" s="13">
        <v>0</v>
      </c>
      <c r="E32" s="13">
        <v>0</v>
      </c>
      <c r="F32" s="14">
        <v>0</v>
      </c>
      <c r="G32" s="12">
        <v>0</v>
      </c>
      <c r="H32" s="13">
        <v>0</v>
      </c>
      <c r="I32" s="13">
        <v>0</v>
      </c>
      <c r="J32" s="14">
        <v>0</v>
      </c>
      <c r="K32" s="12">
        <v>4</v>
      </c>
      <c r="L32" s="13">
        <v>0</v>
      </c>
      <c r="M32" s="13">
        <v>1</v>
      </c>
      <c r="N32" s="129">
        <v>0</v>
      </c>
      <c r="O32" s="15"/>
      <c r="P32" s="13"/>
      <c r="Q32" s="13"/>
      <c r="R32" s="147"/>
      <c r="S32" s="17"/>
      <c r="U32" s="49"/>
      <c r="V32" s="45"/>
      <c r="W32" s="50"/>
      <c r="X32" s="45"/>
    </row>
    <row r="33" spans="1:30" ht="15" x14ac:dyDescent="0.25">
      <c r="A33" s="96" t="str">
        <f t="shared" si="2"/>
        <v>6</v>
      </c>
      <c r="B33" s="99" t="str">
        <f t="shared" si="2"/>
        <v>Megan Winfield</v>
      </c>
      <c r="C33" s="12">
        <v>0</v>
      </c>
      <c r="D33" s="13">
        <v>0</v>
      </c>
      <c r="E33" s="13">
        <v>0</v>
      </c>
      <c r="F33" s="14">
        <v>0</v>
      </c>
      <c r="G33" s="12"/>
      <c r="H33" s="13"/>
      <c r="I33" s="13"/>
      <c r="J33" s="14"/>
      <c r="K33" s="12">
        <v>0</v>
      </c>
      <c r="L33" s="13">
        <v>0</v>
      </c>
      <c r="M33" s="13">
        <v>0</v>
      </c>
      <c r="N33" s="129">
        <v>0</v>
      </c>
      <c r="O33" s="15"/>
      <c r="P33" s="13"/>
      <c r="Q33" s="13"/>
      <c r="R33" s="16"/>
      <c r="S33" s="17"/>
      <c r="U33" s="49"/>
      <c r="V33" s="45"/>
      <c r="W33" s="50"/>
      <c r="X33" s="45"/>
    </row>
    <row r="34" spans="1:30" ht="15" x14ac:dyDescent="0.25">
      <c r="A34" s="96" t="str">
        <f t="shared" si="2"/>
        <v>16</v>
      </c>
      <c r="B34" s="99" t="str">
        <f t="shared" si="2"/>
        <v>Esubalew Johnston</v>
      </c>
      <c r="C34" s="12">
        <v>5</v>
      </c>
      <c r="D34" s="13">
        <v>2</v>
      </c>
      <c r="E34" s="13">
        <v>1</v>
      </c>
      <c r="F34" s="14">
        <v>6</v>
      </c>
      <c r="G34" s="12">
        <v>4</v>
      </c>
      <c r="H34" s="13">
        <v>2</v>
      </c>
      <c r="I34" s="13">
        <v>0</v>
      </c>
      <c r="J34" s="14">
        <v>5</v>
      </c>
      <c r="K34" s="12">
        <v>4</v>
      </c>
      <c r="L34" s="13">
        <v>2</v>
      </c>
      <c r="M34" s="13">
        <v>0</v>
      </c>
      <c r="N34" s="129">
        <v>7</v>
      </c>
      <c r="O34" s="15"/>
      <c r="P34" s="13"/>
      <c r="Q34" s="13"/>
      <c r="R34" s="16"/>
      <c r="S34" s="17"/>
      <c r="U34" s="49"/>
      <c r="V34" s="45"/>
      <c r="W34" s="50"/>
      <c r="X34" s="45"/>
    </row>
    <row r="35" spans="1:30" ht="15" x14ac:dyDescent="0.25">
      <c r="A35" s="96">
        <f t="shared" si="2"/>
        <v>0</v>
      </c>
      <c r="B35" s="99">
        <f t="shared" si="2"/>
        <v>0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29"/>
      <c r="O35" s="15"/>
      <c r="P35" s="13"/>
      <c r="Q35" s="13"/>
      <c r="R35" s="16"/>
      <c r="S35" s="17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29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29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29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Jon Walker</v>
      </c>
      <c r="C40" s="25">
        <v>26</v>
      </c>
      <c r="D40" s="26">
        <v>8</v>
      </c>
      <c r="E40" s="26">
        <v>4</v>
      </c>
      <c r="F40" s="27">
        <v>8</v>
      </c>
      <c r="G40" s="25">
        <v>22</v>
      </c>
      <c r="H40" s="26">
        <v>7</v>
      </c>
      <c r="I40" s="26">
        <v>5</v>
      </c>
      <c r="J40" s="27">
        <v>12</v>
      </c>
      <c r="K40" s="25">
        <v>24</v>
      </c>
      <c r="L40" s="26">
        <v>6</v>
      </c>
      <c r="M40" s="26">
        <v>6</v>
      </c>
      <c r="N40" s="27">
        <v>10</v>
      </c>
      <c r="O40" s="25"/>
      <c r="P40" s="26"/>
      <c r="Q40" s="26"/>
      <c r="R40" s="28"/>
      <c r="S40" s="29"/>
      <c r="U40" s="45"/>
      <c r="V40" s="45"/>
      <c r="W40" s="45"/>
      <c r="X40" s="45"/>
    </row>
    <row r="41" spans="1:30" ht="13.8" thickBot="1" x14ac:dyDescent="0.3">
      <c r="A41" s="23"/>
      <c r="B41" s="120">
        <f>B19</f>
        <v>0</v>
      </c>
      <c r="C41" s="30"/>
      <c r="D41" s="31"/>
      <c r="E41" s="31"/>
      <c r="F41" s="32"/>
      <c r="G41" s="30"/>
      <c r="H41" s="31"/>
      <c r="I41" s="31"/>
      <c r="J41" s="32"/>
      <c r="K41" s="30"/>
      <c r="L41" s="31"/>
      <c r="M41" s="31"/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26</v>
      </c>
      <c r="D42" s="35">
        <f t="shared" si="3"/>
        <v>8</v>
      </c>
      <c r="E42" s="35">
        <f t="shared" si="3"/>
        <v>4</v>
      </c>
      <c r="F42" s="35">
        <f t="shared" si="3"/>
        <v>8</v>
      </c>
      <c r="G42" s="35">
        <f t="shared" si="3"/>
        <v>22</v>
      </c>
      <c r="H42" s="35">
        <f t="shared" si="3"/>
        <v>7</v>
      </c>
      <c r="I42" s="35">
        <f t="shared" si="3"/>
        <v>5</v>
      </c>
      <c r="J42" s="35">
        <f t="shared" si="3"/>
        <v>12</v>
      </c>
      <c r="K42" s="35">
        <f t="shared" si="3"/>
        <v>24</v>
      </c>
      <c r="L42" s="35">
        <f t="shared" si="3"/>
        <v>6</v>
      </c>
      <c r="M42" s="35">
        <f t="shared" si="3"/>
        <v>6</v>
      </c>
      <c r="N42" s="35">
        <f t="shared" si="3"/>
        <v>10</v>
      </c>
      <c r="O42" s="35">
        <f t="shared" si="3"/>
        <v>0</v>
      </c>
      <c r="P42" s="35">
        <f t="shared" si="3"/>
        <v>0</v>
      </c>
      <c r="Q42" s="35">
        <f t="shared" si="3"/>
        <v>0</v>
      </c>
      <c r="R42" s="34">
        <f t="shared" si="3"/>
        <v>0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153</v>
      </c>
      <c r="D43" s="36">
        <f>SUM(P21,D42)</f>
        <v>69</v>
      </c>
      <c r="E43" s="36">
        <f>SUM(Q21,E42)</f>
        <v>25</v>
      </c>
      <c r="F43" s="36">
        <f>SUM(R21,F42)</f>
        <v>58</v>
      </c>
      <c r="G43" s="36">
        <f t="shared" ref="G43:R43" si="4">SUM(C43,G42)</f>
        <v>175</v>
      </c>
      <c r="H43" s="36">
        <f t="shared" si="4"/>
        <v>76</v>
      </c>
      <c r="I43" s="36">
        <f t="shared" si="4"/>
        <v>30</v>
      </c>
      <c r="J43" s="36">
        <f t="shared" si="4"/>
        <v>70</v>
      </c>
      <c r="K43" s="36">
        <f t="shared" si="4"/>
        <v>199</v>
      </c>
      <c r="L43" s="36">
        <f t="shared" si="4"/>
        <v>82</v>
      </c>
      <c r="M43" s="36">
        <f t="shared" si="4"/>
        <v>36</v>
      </c>
      <c r="N43" s="36">
        <f t="shared" si="4"/>
        <v>80</v>
      </c>
      <c r="O43" s="37">
        <f t="shared" si="4"/>
        <v>199</v>
      </c>
      <c r="P43" s="36">
        <f t="shared" si="4"/>
        <v>82</v>
      </c>
      <c r="Q43" s="36">
        <f t="shared" si="4"/>
        <v>36</v>
      </c>
      <c r="R43" s="38">
        <f t="shared" si="4"/>
        <v>80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/>
      <c r="D45" s="160"/>
      <c r="E45" s="161"/>
      <c r="F45" s="55"/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77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2</v>
      </c>
      <c r="B47" s="99" t="str">
        <f t="shared" ref="B47:B61" si="6">B25</f>
        <v>Demetris Morrow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35</v>
      </c>
      <c r="P47" s="101">
        <f>SUM(D3,H3,L3,P3,D25,H25,L25,P25,D47,H47,L47)</f>
        <v>13</v>
      </c>
      <c r="Q47" s="101">
        <f>SUM(E3,I3,M3,Q3,E25,I25,M25,Q25,E47,I47,M47)</f>
        <v>5</v>
      </c>
      <c r="R47" s="102">
        <f>SUM(F3,J3,N3,R3,F25,J25,N25,R25,F47,J47,N47)</f>
        <v>15</v>
      </c>
      <c r="S47" s="97">
        <f>IF(O47=0,0,AVERAGE(P47/O47))</f>
        <v>0.37142857142857144</v>
      </c>
      <c r="U47" s="49" t="str">
        <f t="shared" ref="U47:U61" si="7">A47</f>
        <v>2</v>
      </c>
      <c r="V47" s="99" t="str">
        <f>B3</f>
        <v>Demetris Morrow</v>
      </c>
      <c r="W47" s="65">
        <f>R47</f>
        <v>15</v>
      </c>
      <c r="X47" s="65">
        <f t="shared" ref="X47:X61" si="8">IF(W47=0,"N/A",W47)</f>
        <v>15</v>
      </c>
      <c r="Y47" s="66">
        <f>S47</f>
        <v>0.37142857142857144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2.1428571428571428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7</v>
      </c>
      <c r="AD47" s="128">
        <f>(S47*O47)/(O47+MAX(summary!$Q$2-O47,0))</f>
        <v>0.37142857142857144</v>
      </c>
    </row>
    <row r="48" spans="1:30" x14ac:dyDescent="0.25">
      <c r="A48" s="96" t="str">
        <f t="shared" si="5"/>
        <v>25</v>
      </c>
      <c r="B48" s="99" t="str">
        <f t="shared" si="6"/>
        <v>Steve Patton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103">
        <f t="shared" ref="O48:O61" si="10">SUM(C4,G4,K4,O4,C26,G26,K26,O26,C48,G48,K48)</f>
        <v>34</v>
      </c>
      <c r="P48" s="62">
        <f t="shared" ref="P48:P61" si="11">SUM(D4,H4,L4,P4,D26,H26,L26,P26,D48,H48,L48)</f>
        <v>17</v>
      </c>
      <c r="Q48" s="62">
        <f t="shared" ref="Q48:Q61" si="12">SUM(E4,I4,M4,Q4,E26,I26,M26,Q26,E48,I48,M48)</f>
        <v>9</v>
      </c>
      <c r="R48" s="104">
        <f t="shared" ref="R48:R61" si="13">SUM(F4,J4,N4,R4,F26,J26,N26,R26,F48,J48,N48)</f>
        <v>13</v>
      </c>
      <c r="S48" s="98">
        <f t="shared" ref="S48:S61" si="14">IF(O48=0,0,AVERAGE(P48/O48))</f>
        <v>0.5</v>
      </c>
      <c r="U48" s="49" t="str">
        <f t="shared" si="7"/>
        <v>25</v>
      </c>
      <c r="V48" s="99" t="str">
        <f t="shared" ref="V48:V61" si="15">B4</f>
        <v>Steve Patton</v>
      </c>
      <c r="W48" s="65">
        <f t="shared" ref="W48:W61" si="16">R48</f>
        <v>13</v>
      </c>
      <c r="X48" s="65">
        <f t="shared" si="8"/>
        <v>13</v>
      </c>
      <c r="Y48" s="66">
        <f t="shared" ref="Y48:Y61" si="17">S48</f>
        <v>0.5</v>
      </c>
      <c r="Z48" s="66" t="str">
        <f>IF($O48&gt;=summary!Q$2,"yes",CONCATENATE("Not &gt;= ",summary!Q$2))</f>
        <v>yes</v>
      </c>
      <c r="AA48" s="66">
        <f>IF(AND(summary!Q$1="po/g",AC48&gt;0),W48/AC48,IF(AND(summary!Q$1="po/g",AC48=0),0,W48))</f>
        <v>1.8571428571428572</v>
      </c>
      <c r="AB48" s="66" t="str">
        <f>IF(AC48&gt;=summary!Q$3,"yes",CONCATENATE("Not &gt;= ",summary!Q$3))</f>
        <v>yes</v>
      </c>
      <c r="AC48" s="65">
        <f t="shared" si="9"/>
        <v>7</v>
      </c>
      <c r="AD48" s="128">
        <f>(S48*O48)/(O48+MAX(summary!$Q$2-O48,0))</f>
        <v>0.5</v>
      </c>
    </row>
    <row r="49" spans="1:30" x14ac:dyDescent="0.25">
      <c r="A49" s="96" t="str">
        <f t="shared" si="5"/>
        <v>13</v>
      </c>
      <c r="B49" s="99" t="str">
        <f t="shared" si="6"/>
        <v>Orlando Dominguez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10"/>
        <v>26</v>
      </c>
      <c r="P49" s="62">
        <f t="shared" si="11"/>
        <v>8</v>
      </c>
      <c r="Q49" s="62">
        <f t="shared" si="12"/>
        <v>4</v>
      </c>
      <c r="R49" s="104">
        <f t="shared" si="13"/>
        <v>1</v>
      </c>
      <c r="S49" s="98">
        <f t="shared" si="14"/>
        <v>0.30769230769230771</v>
      </c>
      <c r="U49" s="49" t="str">
        <f t="shared" si="7"/>
        <v>13</v>
      </c>
      <c r="V49" s="99" t="str">
        <f t="shared" si="15"/>
        <v>Orlando Dominguez</v>
      </c>
      <c r="W49" s="65">
        <f t="shared" si="16"/>
        <v>1</v>
      </c>
      <c r="X49" s="65">
        <f t="shared" si="8"/>
        <v>1</v>
      </c>
      <c r="Y49" s="66">
        <f t="shared" si="17"/>
        <v>0.30769230769230771</v>
      </c>
      <c r="Z49" s="66" t="str">
        <f>IF($O49&gt;=summary!Q$2,"yes",CONCATENATE("Not &gt;= ",summary!Q$2))</f>
        <v>yes</v>
      </c>
      <c r="AA49" s="66">
        <f>IF(AND(summary!Q$1="po/g",AC49&gt;0),W49/AC49,IF(AND(summary!Q$1="po/g",AC49=0),0,W49))</f>
        <v>0.16666666666666666</v>
      </c>
      <c r="AB49" s="66" t="str">
        <f>IF(AC49&gt;=summary!Q$3,"yes",CONCATENATE("Not &gt;= ",summary!Q$3))</f>
        <v>yes</v>
      </c>
      <c r="AC49" s="65">
        <f t="shared" si="9"/>
        <v>6</v>
      </c>
      <c r="AD49" s="128">
        <f>(S49*O49)/(O49+MAX(summary!$Q$2-O49,0))</f>
        <v>0.30769230769230771</v>
      </c>
    </row>
    <row r="50" spans="1:30" x14ac:dyDescent="0.25">
      <c r="A50" s="96" t="str">
        <f t="shared" si="5"/>
        <v>7</v>
      </c>
      <c r="B50" s="99" t="str">
        <f t="shared" si="6"/>
        <v>Frank Oldham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103">
        <f t="shared" si="10"/>
        <v>7</v>
      </c>
      <c r="P50" s="62">
        <f t="shared" si="11"/>
        <v>1</v>
      </c>
      <c r="Q50" s="62">
        <f t="shared" si="12"/>
        <v>3</v>
      </c>
      <c r="R50" s="104">
        <f t="shared" si="13"/>
        <v>2</v>
      </c>
      <c r="S50" s="98">
        <f t="shared" si="14"/>
        <v>0.14285714285714285</v>
      </c>
      <c r="U50" s="49" t="str">
        <f t="shared" si="7"/>
        <v>7</v>
      </c>
      <c r="V50" s="99" t="str">
        <f t="shared" si="15"/>
        <v>Frank Oldham</v>
      </c>
      <c r="W50" s="65">
        <f t="shared" si="16"/>
        <v>2</v>
      </c>
      <c r="X50" s="65">
        <f t="shared" si="8"/>
        <v>2</v>
      </c>
      <c r="Y50" s="66">
        <f t="shared" si="17"/>
        <v>0.14285714285714285</v>
      </c>
      <c r="Z50" s="66" t="str">
        <f>IF($O50&gt;=summary!Q$2,"yes",CONCATENATE("Not &gt;= ",summary!Q$2))</f>
        <v>Not &gt;= 20</v>
      </c>
      <c r="AA50" s="66">
        <f>IF(AND(summary!Q$1="po/g",AC50&gt;0),W50/AC50,IF(AND(summary!Q$1="po/g",AC50=0),0,W50))</f>
        <v>0.66666666666666663</v>
      </c>
      <c r="AB50" s="66" t="str">
        <f>IF(AC50&gt;=summary!Q$3,"yes",CONCATENATE("Not &gt;= ",summary!Q$3))</f>
        <v>Not &gt;= 4</v>
      </c>
      <c r="AC50" s="65">
        <f t="shared" si="9"/>
        <v>3</v>
      </c>
      <c r="AD50" s="128">
        <f>(S50*O50)/(O50+MAX(summary!$Q$2-O50,0))</f>
        <v>0.05</v>
      </c>
    </row>
    <row r="51" spans="1:30" x14ac:dyDescent="0.25">
      <c r="A51" s="96" t="str">
        <f t="shared" si="5"/>
        <v>3</v>
      </c>
      <c r="B51" s="99" t="str">
        <f t="shared" si="6"/>
        <v>Rocky Zamora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10"/>
        <v>26</v>
      </c>
      <c r="P51" s="62">
        <f t="shared" si="11"/>
        <v>14</v>
      </c>
      <c r="Q51" s="62">
        <f t="shared" si="12"/>
        <v>2</v>
      </c>
      <c r="R51" s="104">
        <f t="shared" si="13"/>
        <v>3</v>
      </c>
      <c r="S51" s="98">
        <f t="shared" si="14"/>
        <v>0.53846153846153844</v>
      </c>
      <c r="U51" s="49" t="str">
        <f t="shared" si="7"/>
        <v>3</v>
      </c>
      <c r="V51" s="99" t="str">
        <f t="shared" si="15"/>
        <v>Rocky Zamora</v>
      </c>
      <c r="W51" s="65">
        <f t="shared" si="16"/>
        <v>3</v>
      </c>
      <c r="X51" s="65">
        <f t="shared" si="8"/>
        <v>3</v>
      </c>
      <c r="Y51" s="66">
        <f t="shared" si="17"/>
        <v>0.53846153846153844</v>
      </c>
      <c r="Z51" s="66" t="str">
        <f>IF($O51&gt;=summary!Q$2,"yes",CONCATENATE("Not &gt;= ",summary!Q$2))</f>
        <v>yes</v>
      </c>
      <c r="AA51" s="66">
        <f>IF(AND(summary!Q$1="po/g",AC51&gt;0),W51/AC51,IF(AND(summary!Q$1="po/g",AC51=0),0,W51))</f>
        <v>0.5</v>
      </c>
      <c r="AB51" s="66" t="str">
        <f>IF(AC51&gt;=summary!Q$3,"yes",CONCATENATE("Not &gt;= ",summary!Q$3))</f>
        <v>yes</v>
      </c>
      <c r="AC51" s="65">
        <f t="shared" si="9"/>
        <v>6</v>
      </c>
      <c r="AD51" s="128">
        <f>(S51*O51)/(O51+MAX(summary!$Q$2-O51,0))</f>
        <v>0.53846153846153844</v>
      </c>
    </row>
    <row r="52" spans="1:30" x14ac:dyDescent="0.25">
      <c r="A52" s="96" t="str">
        <f t="shared" si="5"/>
        <v>4</v>
      </c>
      <c r="B52" s="99" t="str">
        <f t="shared" si="6"/>
        <v>Samantha Meddaugh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10"/>
        <v>7</v>
      </c>
      <c r="P52" s="62">
        <f t="shared" si="11"/>
        <v>2</v>
      </c>
      <c r="Q52" s="62">
        <f t="shared" si="12"/>
        <v>3</v>
      </c>
      <c r="R52" s="104">
        <f t="shared" si="13"/>
        <v>1</v>
      </c>
      <c r="S52" s="98">
        <f t="shared" si="14"/>
        <v>0.2857142857142857</v>
      </c>
      <c r="U52" s="49" t="str">
        <f t="shared" si="7"/>
        <v>4</v>
      </c>
      <c r="V52" s="99" t="str">
        <f t="shared" si="15"/>
        <v>Samantha Meddaugh</v>
      </c>
      <c r="W52" s="65">
        <f t="shared" si="16"/>
        <v>1</v>
      </c>
      <c r="X52" s="65">
        <f t="shared" si="8"/>
        <v>1</v>
      </c>
      <c r="Y52" s="66">
        <f t="shared" si="17"/>
        <v>0.2857142857142857</v>
      </c>
      <c r="Z52" s="66" t="str">
        <f>IF($O52&gt;=summary!Q$2,"yes",CONCATENATE("Not &gt;= ",summary!Q$2))</f>
        <v>Not &gt;= 20</v>
      </c>
      <c r="AA52" s="66">
        <f>IF(AND(summary!Q$1="po/g",AC52&gt;0),W52/AC52,IF(AND(summary!Q$1="po/g",AC52=0),0,W52))</f>
        <v>0.25</v>
      </c>
      <c r="AB52" s="66" t="str">
        <f>IF(AC52&gt;=summary!Q$3,"yes",CONCATENATE("Not &gt;= ",summary!Q$3))</f>
        <v>yes</v>
      </c>
      <c r="AC52" s="65">
        <f t="shared" si="9"/>
        <v>4</v>
      </c>
      <c r="AD52" s="128">
        <f>(S52*O52)/(O52+MAX(summary!$Q$2-O52,0))</f>
        <v>0.1</v>
      </c>
    </row>
    <row r="53" spans="1:30" x14ac:dyDescent="0.25">
      <c r="A53" s="96" t="str">
        <f t="shared" si="5"/>
        <v>19</v>
      </c>
      <c r="B53" s="99" t="str">
        <f t="shared" si="6"/>
        <v>Steve Lyles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103">
        <f t="shared" si="10"/>
        <v>24</v>
      </c>
      <c r="P53" s="62">
        <f t="shared" si="11"/>
        <v>9</v>
      </c>
      <c r="Q53" s="62">
        <f t="shared" si="12"/>
        <v>3</v>
      </c>
      <c r="R53" s="104">
        <f t="shared" si="13"/>
        <v>7</v>
      </c>
      <c r="S53" s="98">
        <f t="shared" si="14"/>
        <v>0.375</v>
      </c>
      <c r="U53" s="49" t="str">
        <f t="shared" si="7"/>
        <v>19</v>
      </c>
      <c r="V53" s="99" t="str">
        <f t="shared" si="15"/>
        <v>Steve Lyles</v>
      </c>
      <c r="W53" s="65">
        <f t="shared" si="16"/>
        <v>7</v>
      </c>
      <c r="X53" s="65">
        <f t="shared" si="8"/>
        <v>7</v>
      </c>
      <c r="Y53" s="66">
        <f t="shared" si="17"/>
        <v>0.375</v>
      </c>
      <c r="Z53" s="66" t="str">
        <f>IF($O53&gt;=summary!Q$2,"yes",CONCATENATE("Not &gt;= ",summary!Q$2))</f>
        <v>yes</v>
      </c>
      <c r="AA53" s="66">
        <f>IF(AND(summary!Q$1="po/g",AC53&gt;0),W53/AC53,IF(AND(summary!Q$1="po/g",AC53=0),0,W53))</f>
        <v>1.1666666666666667</v>
      </c>
      <c r="AB53" s="66" t="str">
        <f>IF(AC53&gt;=summary!Q$3,"yes",CONCATENATE("Not &gt;= ",summary!Q$3))</f>
        <v>yes</v>
      </c>
      <c r="AC53" s="65">
        <f t="shared" si="9"/>
        <v>6</v>
      </c>
      <c r="AD53" s="128">
        <f>(S53*O53)/(O53+MAX(summary!$Q$2-O53,0))</f>
        <v>0.375</v>
      </c>
    </row>
    <row r="54" spans="1:30" x14ac:dyDescent="0.25">
      <c r="A54" s="96" t="str">
        <f t="shared" si="5"/>
        <v>17</v>
      </c>
      <c r="B54" s="99" t="str">
        <f t="shared" si="6"/>
        <v>Jennifer Boylan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103">
        <f t="shared" si="10"/>
        <v>9</v>
      </c>
      <c r="P54" s="62">
        <f t="shared" si="11"/>
        <v>2</v>
      </c>
      <c r="Q54" s="62">
        <f t="shared" si="12"/>
        <v>3</v>
      </c>
      <c r="R54" s="104">
        <f t="shared" si="13"/>
        <v>0</v>
      </c>
      <c r="S54" s="98">
        <f t="shared" si="14"/>
        <v>0.22222222222222221</v>
      </c>
      <c r="U54" s="49" t="str">
        <f t="shared" si="7"/>
        <v>17</v>
      </c>
      <c r="V54" s="99" t="str">
        <f t="shared" si="15"/>
        <v>Jennifer Boylan</v>
      </c>
      <c r="W54" s="65">
        <f t="shared" si="16"/>
        <v>0</v>
      </c>
      <c r="X54" s="65" t="str">
        <f t="shared" si="8"/>
        <v>N/A</v>
      </c>
      <c r="Y54" s="66">
        <f t="shared" si="17"/>
        <v>0.22222222222222221</v>
      </c>
      <c r="Z54" s="66" t="str">
        <f>IF($O54&gt;=summary!Q$2,"yes",CONCATENATE("Not &gt;= ",summary!Q$2))</f>
        <v>Not &gt;= 20</v>
      </c>
      <c r="AA54" s="66">
        <f>IF(AND(summary!Q$1="po/g",AC54&gt;0),W54/AC54,IF(AND(summary!Q$1="po/g",AC54=0),0,W54))</f>
        <v>0</v>
      </c>
      <c r="AB54" s="66" t="str">
        <f>IF(AC54&gt;=summary!Q$3,"yes",CONCATENATE("Not &gt;= ",summary!Q$3))</f>
        <v>yes</v>
      </c>
      <c r="AC54" s="65">
        <f t="shared" si="9"/>
        <v>4</v>
      </c>
      <c r="AD54" s="128">
        <f>(S54*O54)/(O54+MAX(summary!$Q$2-O54,0))</f>
        <v>0.1</v>
      </c>
    </row>
    <row r="55" spans="1:30" x14ac:dyDescent="0.25">
      <c r="A55" s="96" t="str">
        <f t="shared" si="5"/>
        <v>6</v>
      </c>
      <c r="B55" s="99" t="str">
        <f t="shared" si="6"/>
        <v>Megan Winfield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0"/>
        <v>1</v>
      </c>
      <c r="P55" s="62">
        <f t="shared" si="11"/>
        <v>0</v>
      </c>
      <c r="Q55" s="62">
        <f t="shared" si="12"/>
        <v>1</v>
      </c>
      <c r="R55" s="104">
        <f t="shared" si="13"/>
        <v>0</v>
      </c>
      <c r="S55" s="98">
        <f t="shared" si="14"/>
        <v>0</v>
      </c>
      <c r="U55" s="49" t="str">
        <f t="shared" si="7"/>
        <v>6</v>
      </c>
      <c r="V55" s="99" t="str">
        <f t="shared" si="15"/>
        <v>Megan Winfield</v>
      </c>
      <c r="W55" s="65">
        <f t="shared" si="16"/>
        <v>0</v>
      </c>
      <c r="X55" s="65" t="str">
        <f t="shared" si="8"/>
        <v>N/A</v>
      </c>
      <c r="Y55" s="66">
        <f t="shared" si="17"/>
        <v>0</v>
      </c>
      <c r="Z55" s="66" t="str">
        <f>IF($O55&gt;=summary!Q$2,"yes",CONCATENATE("Not &gt;= ",summary!Q$2))</f>
        <v>Not &gt;= 20</v>
      </c>
      <c r="AA55" s="66">
        <f>IF(AND(summary!Q$1="po/g",AC55&gt;0),W55/AC55,IF(AND(summary!Q$1="po/g",AC55=0),0,W55))</f>
        <v>0</v>
      </c>
      <c r="AB55" s="66" t="str">
        <f>IF(AC55&gt;=summary!Q$3,"yes",CONCATENATE("Not &gt;= ",summary!Q$3))</f>
        <v>Not &gt;= 4</v>
      </c>
      <c r="AC55" s="65">
        <f t="shared" si="9"/>
        <v>3</v>
      </c>
      <c r="AD55" s="128">
        <f>(S55*O55)/(O55+MAX(summary!$Q$2-O55,0))</f>
        <v>0</v>
      </c>
    </row>
    <row r="56" spans="1:30" x14ac:dyDescent="0.25">
      <c r="A56" s="96" t="str">
        <f t="shared" si="5"/>
        <v>16</v>
      </c>
      <c r="B56" s="99" t="str">
        <f t="shared" si="6"/>
        <v>Esubalew Johnston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0"/>
        <v>30</v>
      </c>
      <c r="P56" s="62">
        <f t="shared" si="11"/>
        <v>16</v>
      </c>
      <c r="Q56" s="62">
        <f t="shared" si="12"/>
        <v>3</v>
      </c>
      <c r="R56" s="104">
        <f t="shared" si="13"/>
        <v>38</v>
      </c>
      <c r="S56" s="98">
        <f t="shared" si="14"/>
        <v>0.53333333333333333</v>
      </c>
      <c r="U56" s="49" t="str">
        <f t="shared" si="7"/>
        <v>16</v>
      </c>
      <c r="V56" s="99" t="str">
        <f t="shared" si="15"/>
        <v>Esubalew Johnston</v>
      </c>
      <c r="W56" s="65">
        <f t="shared" si="16"/>
        <v>38</v>
      </c>
      <c r="X56" s="65">
        <f t="shared" si="8"/>
        <v>38</v>
      </c>
      <c r="Y56" s="66">
        <f t="shared" si="17"/>
        <v>0.53333333333333333</v>
      </c>
      <c r="Z56" s="66" t="str">
        <f>IF($O56&gt;=summary!Q$2,"yes",CONCATENATE("Not &gt;= ",summary!Q$2))</f>
        <v>yes</v>
      </c>
      <c r="AA56" s="66">
        <f>IF(AND(summary!Q$1="po/g",AC56&gt;0),W56/AC56,IF(AND(summary!Q$1="po/g",AC56=0),0,W56))</f>
        <v>6.333333333333333</v>
      </c>
      <c r="AB56" s="66" t="str">
        <f>IF(AC56&gt;=summary!Q$3,"yes",CONCATENATE("Not &gt;= ",summary!Q$3))</f>
        <v>yes</v>
      </c>
      <c r="AC56" s="65">
        <f t="shared" si="9"/>
        <v>6</v>
      </c>
      <c r="AD56" s="128">
        <f>(S56*O56)/(O56+MAX(summary!$Q$2-O56,0))</f>
        <v>0.53333333333333333</v>
      </c>
    </row>
    <row r="57" spans="1:30" x14ac:dyDescent="0.25">
      <c r="A57" s="96">
        <f t="shared" si="5"/>
        <v>0</v>
      </c>
      <c r="B57" s="99">
        <f t="shared" si="6"/>
        <v>0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0"/>
        <v>0</v>
      </c>
      <c r="P57" s="62">
        <f t="shared" si="11"/>
        <v>0</v>
      </c>
      <c r="Q57" s="62">
        <f t="shared" si="12"/>
        <v>0</v>
      </c>
      <c r="R57" s="104">
        <f t="shared" si="13"/>
        <v>0</v>
      </c>
      <c r="S57" s="98">
        <f t="shared" si="14"/>
        <v>0</v>
      </c>
      <c r="U57" s="49">
        <f t="shared" si="7"/>
        <v>0</v>
      </c>
      <c r="V57" s="99">
        <f t="shared" si="15"/>
        <v>0</v>
      </c>
      <c r="W57" s="65">
        <f t="shared" si="16"/>
        <v>0</v>
      </c>
      <c r="X57" s="65" t="str">
        <f t="shared" si="8"/>
        <v>N/A</v>
      </c>
      <c r="Y57" s="66">
        <f t="shared" si="17"/>
        <v>0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Not &gt;= 4</v>
      </c>
      <c r="AC57" s="65">
        <f t="shared" si="9"/>
        <v>0</v>
      </c>
      <c r="AD57" s="128">
        <f>(S57*O57)/(O57+MAX(summary!$Q$2-O57,0))</f>
        <v>0</v>
      </c>
    </row>
    <row r="58" spans="1:30" x14ac:dyDescent="0.25">
      <c r="A58" s="96">
        <f t="shared" si="5"/>
        <v>0</v>
      </c>
      <c r="B58" s="99">
        <f t="shared" si="6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0"/>
        <v>0</v>
      </c>
      <c r="P58" s="106">
        <f t="shared" si="11"/>
        <v>0</v>
      </c>
      <c r="Q58" s="106">
        <f t="shared" si="12"/>
        <v>0</v>
      </c>
      <c r="R58" s="107">
        <f t="shared" si="13"/>
        <v>0</v>
      </c>
      <c r="S58" s="98">
        <f t="shared" si="14"/>
        <v>0</v>
      </c>
      <c r="U58" s="49">
        <f t="shared" si="7"/>
        <v>0</v>
      </c>
      <c r="V58" s="99">
        <f t="shared" si="15"/>
        <v>0</v>
      </c>
      <c r="W58" s="65">
        <f t="shared" si="16"/>
        <v>0</v>
      </c>
      <c r="X58" s="65" t="str">
        <f t="shared" si="8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0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Jon Walker</v>
      </c>
      <c r="C63" s="71"/>
      <c r="D63" s="72"/>
      <c r="E63" s="72"/>
      <c r="F63" s="73"/>
      <c r="G63" s="71"/>
      <c r="H63" s="72"/>
      <c r="I63" s="72"/>
      <c r="J63" s="73"/>
      <c r="K63" s="71"/>
      <c r="L63" s="72"/>
      <c r="M63" s="72"/>
      <c r="N63" s="73"/>
      <c r="O63" s="25">
        <f t="shared" ref="O63:Q64" si="18">SUM(C18,G18,K18,O18,C40,G40,K40,O40,C63,G63,K63)</f>
        <v>199</v>
      </c>
      <c r="P63" s="25">
        <f t="shared" si="18"/>
        <v>82</v>
      </c>
      <c r="Q63" s="25">
        <f t="shared" si="18"/>
        <v>36</v>
      </c>
      <c r="R63" s="27"/>
      <c r="S63" s="74">
        <f>SUM(Q63/O63)</f>
        <v>0.18090452261306533</v>
      </c>
      <c r="V63" s="62" t="s">
        <v>23</v>
      </c>
      <c r="W63" s="65">
        <f>SUM(W47:W61)</f>
        <v>80</v>
      </c>
      <c r="X63" s="65">
        <f>SUM(X47:X61)</f>
        <v>80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>
        <f>B41</f>
        <v>0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 t="shared" si="18"/>
        <v>0</v>
      </c>
      <c r="P64" s="25">
        <f t="shared" si="18"/>
        <v>0</v>
      </c>
      <c r="Q64" s="25">
        <f t="shared" si="18"/>
        <v>0</v>
      </c>
      <c r="R64" s="27"/>
      <c r="S64" s="74" t="e">
        <f>SUM(Q64/O64)</f>
        <v>#DIV/0!</v>
      </c>
      <c r="V64" s="75" t="s">
        <v>24</v>
      </c>
      <c r="W64" s="69"/>
      <c r="X64" s="69"/>
      <c r="Y64" s="76">
        <f>MAX(Y47:Y61)</f>
        <v>0.53846153846153844</v>
      </c>
      <c r="Z64" s="76"/>
      <c r="AA64" s="76">
        <f>MAX(AA47:AA61)</f>
        <v>6.333333333333333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9">SUM(C47:C61)</f>
        <v>0</v>
      </c>
      <c r="D65" s="35">
        <f t="shared" si="19"/>
        <v>0</v>
      </c>
      <c r="E65" s="35">
        <f t="shared" si="19"/>
        <v>0</v>
      </c>
      <c r="F65" s="35">
        <f t="shared" si="19"/>
        <v>0</v>
      </c>
      <c r="G65" s="35">
        <f t="shared" si="19"/>
        <v>0</v>
      </c>
      <c r="H65" s="35">
        <f t="shared" si="19"/>
        <v>0</v>
      </c>
      <c r="I65" s="35">
        <f t="shared" si="19"/>
        <v>0</v>
      </c>
      <c r="J65" s="35">
        <f t="shared" si="19"/>
        <v>0</v>
      </c>
      <c r="K65" s="35">
        <f t="shared" si="19"/>
        <v>0</v>
      </c>
      <c r="L65" s="35">
        <f t="shared" si="19"/>
        <v>0</v>
      </c>
      <c r="M65" s="35">
        <f t="shared" si="19"/>
        <v>0</v>
      </c>
      <c r="N65" s="35">
        <f t="shared" si="19"/>
        <v>0</v>
      </c>
      <c r="O65" s="67">
        <f t="shared" si="19"/>
        <v>199</v>
      </c>
      <c r="P65" s="81">
        <f>SUM(P46:P61)</f>
        <v>82</v>
      </c>
      <c r="Q65" s="81">
        <f>SUM(Q46:Q61)</f>
        <v>36</v>
      </c>
      <c r="R65" s="81">
        <f>SUM(R46:R61)</f>
        <v>80</v>
      </c>
      <c r="S65" s="82">
        <f>AVERAGE(P65/O65)</f>
        <v>0.4120603015075377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199</v>
      </c>
      <c r="D66" s="35">
        <f>SUM(P43,D65)</f>
        <v>82</v>
      </c>
      <c r="E66" s="35">
        <f>SUM(Q43,E65)</f>
        <v>36</v>
      </c>
      <c r="F66" s="35">
        <f>SUM(R43,F65)</f>
        <v>80</v>
      </c>
      <c r="G66" s="35">
        <f t="shared" ref="G66:M66" si="20">SUM(C66,G65)</f>
        <v>199</v>
      </c>
      <c r="H66" s="35">
        <f t="shared" si="20"/>
        <v>82</v>
      </c>
      <c r="I66" s="35">
        <f t="shared" si="20"/>
        <v>36</v>
      </c>
      <c r="J66" s="35">
        <f>SUM(F66,J65)</f>
        <v>80</v>
      </c>
      <c r="K66" s="35">
        <f t="shared" si="20"/>
        <v>199</v>
      </c>
      <c r="L66" s="35">
        <f t="shared" si="20"/>
        <v>82</v>
      </c>
      <c r="M66" s="35">
        <f t="shared" si="20"/>
        <v>36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0.49693251533742333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1.5194805194805194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7</v>
      </c>
      <c r="E69" s="86" t="s">
        <v>32</v>
      </c>
      <c r="V69" s="90" t="s">
        <v>29</v>
      </c>
      <c r="W69" s="68" t="str">
        <f>B63</f>
        <v>Jon Walker</v>
      </c>
      <c r="X69" s="92">
        <f>1-Q63/O63</f>
        <v>0.81909547738693467</v>
      </c>
      <c r="Y69" s="69" t="str">
        <f>IF(O63&gt;=summary!Q$4,"yes",CONCATENATE("Not &gt;= ",summary!Q$4))</f>
        <v>yes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>
        <f>B64</f>
        <v>0</v>
      </c>
      <c r="X70" s="95" t="e">
        <f>1-Q64/O64</f>
        <v>#DIV/0!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V67:X67"/>
    <mergeCell ref="C45:E45"/>
    <mergeCell ref="G45:I45"/>
    <mergeCell ref="K45:M45"/>
    <mergeCell ref="O1:Q1"/>
    <mergeCell ref="C1:E1"/>
    <mergeCell ref="G1:I1"/>
    <mergeCell ref="K1:M1"/>
    <mergeCell ref="K23:M23"/>
    <mergeCell ref="C23:E23"/>
    <mergeCell ref="G23:I23"/>
    <mergeCell ref="O23:Q23"/>
  </mergeCells>
  <phoneticPr fontId="0" type="noConversion"/>
  <conditionalFormatting sqref="Y47:Z62">
    <cfRule type="cellIs" dxfId="19" priority="1" stopIfTrue="1" operator="equal">
      <formula>$Y$64</formula>
    </cfRule>
  </conditionalFormatting>
  <conditionalFormatting sqref="AA47:AB62">
    <cfRule type="cellIs" dxfId="18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450A0-5755-4261-A028-D70E913406B4}">
  <sheetPr codeName="Sheet19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9" t="s">
        <v>266</v>
      </c>
      <c r="D1" s="160"/>
      <c r="E1" s="161"/>
      <c r="F1" s="4">
        <v>5</v>
      </c>
      <c r="G1" s="159" t="s">
        <v>242</v>
      </c>
      <c r="H1" s="160"/>
      <c r="I1" s="161"/>
      <c r="J1" s="4">
        <v>6</v>
      </c>
      <c r="K1" s="159" t="s">
        <v>57</v>
      </c>
      <c r="L1" s="160"/>
      <c r="M1" s="161"/>
      <c r="N1" s="4">
        <v>27</v>
      </c>
      <c r="O1" s="162" t="s">
        <v>301</v>
      </c>
      <c r="P1" s="160"/>
      <c r="Q1" s="161"/>
      <c r="R1" s="5">
        <v>8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9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96" t="s">
        <v>267</v>
      </c>
      <c r="B3" s="99" t="s">
        <v>60</v>
      </c>
      <c r="C3" s="12">
        <v>5</v>
      </c>
      <c r="D3" s="13">
        <v>1</v>
      </c>
      <c r="E3" s="13">
        <v>2</v>
      </c>
      <c r="F3" s="14">
        <v>1</v>
      </c>
      <c r="G3" s="12">
        <v>4</v>
      </c>
      <c r="H3" s="13">
        <v>2</v>
      </c>
      <c r="I3" s="13">
        <v>0</v>
      </c>
      <c r="J3" s="14">
        <v>0</v>
      </c>
      <c r="K3" s="12">
        <v>4</v>
      </c>
      <c r="L3" s="13">
        <v>1</v>
      </c>
      <c r="M3" s="13">
        <v>2</v>
      </c>
      <c r="N3" s="14">
        <v>2</v>
      </c>
      <c r="O3" s="12">
        <v>4</v>
      </c>
      <c r="P3" s="13">
        <v>2</v>
      </c>
      <c r="Q3" s="13">
        <v>0</v>
      </c>
      <c r="R3" s="14">
        <v>0</v>
      </c>
      <c r="S3" s="17"/>
    </row>
    <row r="4" spans="1:19" x14ac:dyDescent="0.25">
      <c r="A4" s="96" t="s">
        <v>119</v>
      </c>
      <c r="B4" s="99" t="s">
        <v>74</v>
      </c>
      <c r="C4" s="12">
        <v>5</v>
      </c>
      <c r="D4" s="13">
        <v>3</v>
      </c>
      <c r="E4" s="13">
        <v>0</v>
      </c>
      <c r="F4" s="14">
        <v>2</v>
      </c>
      <c r="G4" s="140">
        <v>5</v>
      </c>
      <c r="H4" s="141">
        <v>1</v>
      </c>
      <c r="I4" s="141">
        <v>1</v>
      </c>
      <c r="J4" s="142">
        <v>6</v>
      </c>
      <c r="K4" s="140">
        <v>3</v>
      </c>
      <c r="L4" s="141">
        <v>1</v>
      </c>
      <c r="M4" s="141">
        <v>0</v>
      </c>
      <c r="N4" s="142">
        <v>1</v>
      </c>
      <c r="O4" s="12">
        <v>4</v>
      </c>
      <c r="P4" s="13">
        <v>4</v>
      </c>
      <c r="Q4" s="13">
        <v>0</v>
      </c>
      <c r="R4" s="14">
        <v>3</v>
      </c>
      <c r="S4" s="17"/>
    </row>
    <row r="5" spans="1:19" x14ac:dyDescent="0.25">
      <c r="A5" s="96" t="s">
        <v>224</v>
      </c>
      <c r="B5" s="99" t="s">
        <v>225</v>
      </c>
      <c r="C5" s="12">
        <v>5</v>
      </c>
      <c r="D5" s="13">
        <v>2</v>
      </c>
      <c r="E5" s="13">
        <v>1</v>
      </c>
      <c r="F5" s="14">
        <v>0</v>
      </c>
      <c r="G5" s="140">
        <v>5</v>
      </c>
      <c r="H5" s="141">
        <v>3</v>
      </c>
      <c r="I5" s="141">
        <v>0</v>
      </c>
      <c r="J5" s="142">
        <v>0</v>
      </c>
      <c r="K5" s="140">
        <v>2</v>
      </c>
      <c r="L5" s="141">
        <v>1</v>
      </c>
      <c r="M5" s="141">
        <v>1</v>
      </c>
      <c r="N5" s="142">
        <v>0</v>
      </c>
      <c r="O5" s="12">
        <v>4</v>
      </c>
      <c r="P5" s="13">
        <v>3</v>
      </c>
      <c r="Q5" s="13">
        <v>0</v>
      </c>
      <c r="R5" s="14">
        <v>0</v>
      </c>
      <c r="S5" s="17"/>
    </row>
    <row r="6" spans="1:19" x14ac:dyDescent="0.25">
      <c r="A6" s="96" t="s">
        <v>120</v>
      </c>
      <c r="B6" s="99" t="s">
        <v>111</v>
      </c>
      <c r="C6" s="12">
        <v>4</v>
      </c>
      <c r="D6" s="13">
        <v>3</v>
      </c>
      <c r="E6" s="13">
        <v>0</v>
      </c>
      <c r="F6" s="14">
        <v>0</v>
      </c>
      <c r="G6" s="140"/>
      <c r="H6" s="141"/>
      <c r="I6" s="141"/>
      <c r="J6" s="142"/>
      <c r="K6" s="140">
        <v>5</v>
      </c>
      <c r="L6" s="141">
        <v>2</v>
      </c>
      <c r="M6" s="141">
        <v>0</v>
      </c>
      <c r="N6" s="142">
        <v>0</v>
      </c>
      <c r="O6" s="12">
        <v>5</v>
      </c>
      <c r="P6" s="13">
        <v>2</v>
      </c>
      <c r="Q6" s="13">
        <v>0</v>
      </c>
      <c r="R6" s="14">
        <v>0</v>
      </c>
      <c r="S6" s="17" t="s">
        <v>8</v>
      </c>
    </row>
    <row r="7" spans="1:19" x14ac:dyDescent="0.25">
      <c r="A7" s="96" t="s">
        <v>228</v>
      </c>
      <c r="B7" s="99" t="s">
        <v>229</v>
      </c>
      <c r="C7" s="12">
        <v>0</v>
      </c>
      <c r="D7" s="13">
        <v>0</v>
      </c>
      <c r="E7" s="13">
        <v>0</v>
      </c>
      <c r="F7" s="14">
        <v>2</v>
      </c>
      <c r="G7" s="140"/>
      <c r="H7" s="141"/>
      <c r="I7" s="141"/>
      <c r="J7" s="142"/>
      <c r="K7" s="140">
        <v>2</v>
      </c>
      <c r="L7" s="141">
        <v>1</v>
      </c>
      <c r="M7" s="141">
        <v>0</v>
      </c>
      <c r="N7" s="142">
        <v>1</v>
      </c>
      <c r="O7" s="12">
        <v>1</v>
      </c>
      <c r="P7" s="13">
        <v>0</v>
      </c>
      <c r="Q7" s="13">
        <v>0</v>
      </c>
      <c r="R7" s="14">
        <v>1</v>
      </c>
      <c r="S7" s="17"/>
    </row>
    <row r="8" spans="1:19" x14ac:dyDescent="0.25">
      <c r="A8" s="96" t="s">
        <v>121</v>
      </c>
      <c r="B8" s="99" t="s">
        <v>110</v>
      </c>
      <c r="C8" s="12">
        <v>4</v>
      </c>
      <c r="D8" s="13">
        <v>2</v>
      </c>
      <c r="E8" s="13">
        <v>0</v>
      </c>
      <c r="F8" s="14">
        <v>4</v>
      </c>
      <c r="G8" s="140">
        <v>5</v>
      </c>
      <c r="H8" s="141">
        <v>2</v>
      </c>
      <c r="I8" s="141">
        <v>1</v>
      </c>
      <c r="J8" s="142">
        <v>2</v>
      </c>
      <c r="K8" s="140">
        <v>5</v>
      </c>
      <c r="L8" s="141">
        <v>2</v>
      </c>
      <c r="M8" s="141">
        <v>0</v>
      </c>
      <c r="N8" s="142">
        <v>5</v>
      </c>
      <c r="O8" s="12">
        <v>5</v>
      </c>
      <c r="P8" s="13">
        <v>2</v>
      </c>
      <c r="Q8" s="13">
        <v>0</v>
      </c>
      <c r="R8" s="14">
        <v>7</v>
      </c>
      <c r="S8" s="17"/>
    </row>
    <row r="9" spans="1:19" x14ac:dyDescent="0.25">
      <c r="A9" s="96" t="s">
        <v>212</v>
      </c>
      <c r="B9" s="99" t="s">
        <v>137</v>
      </c>
      <c r="C9" s="12">
        <v>4</v>
      </c>
      <c r="D9" s="13">
        <v>1</v>
      </c>
      <c r="E9" s="13">
        <v>2</v>
      </c>
      <c r="F9" s="14">
        <v>0</v>
      </c>
      <c r="G9" s="140">
        <v>4</v>
      </c>
      <c r="H9" s="141">
        <v>1</v>
      </c>
      <c r="I9" s="141">
        <v>1</v>
      </c>
      <c r="J9" s="142">
        <v>0</v>
      </c>
      <c r="K9" s="140">
        <v>0</v>
      </c>
      <c r="L9" s="141">
        <v>0</v>
      </c>
      <c r="M9" s="141">
        <v>0</v>
      </c>
      <c r="N9" s="142">
        <v>2</v>
      </c>
      <c r="O9" s="12">
        <v>0</v>
      </c>
      <c r="P9" s="13">
        <v>0</v>
      </c>
      <c r="Q9" s="13">
        <v>0</v>
      </c>
      <c r="R9" s="14">
        <v>0</v>
      </c>
      <c r="S9" s="17"/>
    </row>
    <row r="10" spans="1:19" x14ac:dyDescent="0.25">
      <c r="A10" s="96" t="s">
        <v>136</v>
      </c>
      <c r="B10" s="99" t="s">
        <v>281</v>
      </c>
      <c r="C10" s="12"/>
      <c r="D10" s="13"/>
      <c r="E10" s="13"/>
      <c r="F10" s="14"/>
      <c r="G10" s="140">
        <v>1</v>
      </c>
      <c r="H10" s="141">
        <v>0</v>
      </c>
      <c r="I10" s="141">
        <v>0</v>
      </c>
      <c r="J10" s="142">
        <v>0</v>
      </c>
      <c r="K10" s="140"/>
      <c r="L10" s="141"/>
      <c r="M10" s="141"/>
      <c r="N10" s="142"/>
      <c r="O10" s="12">
        <v>2</v>
      </c>
      <c r="P10" s="13">
        <v>0</v>
      </c>
      <c r="Q10" s="13">
        <v>2</v>
      </c>
      <c r="R10" s="14">
        <v>0</v>
      </c>
      <c r="S10" s="17"/>
    </row>
    <row r="11" spans="1:19" x14ac:dyDescent="0.25">
      <c r="A11" s="96" t="s">
        <v>139</v>
      </c>
      <c r="B11" s="99" t="s">
        <v>296</v>
      </c>
      <c r="C11" s="12"/>
      <c r="D11" s="13"/>
      <c r="E11" s="13"/>
      <c r="F11" s="14"/>
      <c r="G11" s="140">
        <v>4</v>
      </c>
      <c r="H11" s="141">
        <v>1</v>
      </c>
      <c r="I11" s="141">
        <v>1</v>
      </c>
      <c r="J11" s="142">
        <v>0</v>
      </c>
      <c r="K11" s="140">
        <v>5</v>
      </c>
      <c r="L11" s="141">
        <v>3</v>
      </c>
      <c r="M11" s="141">
        <v>2</v>
      </c>
      <c r="N11" s="142">
        <v>0</v>
      </c>
      <c r="O11" s="15">
        <v>3</v>
      </c>
      <c r="P11" s="13">
        <v>1</v>
      </c>
      <c r="Q11" s="13">
        <v>0</v>
      </c>
      <c r="R11" s="16">
        <v>0</v>
      </c>
      <c r="S11" s="17"/>
    </row>
    <row r="12" spans="1:19" x14ac:dyDescent="0.25">
      <c r="A12" s="96" t="s">
        <v>226</v>
      </c>
      <c r="B12" s="99" t="s">
        <v>227</v>
      </c>
      <c r="C12" s="12"/>
      <c r="D12" s="13"/>
      <c r="E12" s="13"/>
      <c r="F12" s="14"/>
      <c r="G12" s="140">
        <v>0</v>
      </c>
      <c r="H12" s="141">
        <v>0</v>
      </c>
      <c r="I12" s="141">
        <v>0</v>
      </c>
      <c r="J12" s="142">
        <v>2</v>
      </c>
      <c r="K12" s="140">
        <v>3</v>
      </c>
      <c r="L12" s="141">
        <v>0</v>
      </c>
      <c r="M12" s="141">
        <v>2</v>
      </c>
      <c r="N12" s="142">
        <v>0</v>
      </c>
      <c r="O12" s="15">
        <v>1</v>
      </c>
      <c r="P12" s="13">
        <v>0</v>
      </c>
      <c r="Q12" s="13">
        <v>0</v>
      </c>
      <c r="R12" s="16">
        <v>1</v>
      </c>
      <c r="S12" s="17"/>
    </row>
    <row r="13" spans="1:19" x14ac:dyDescent="0.25">
      <c r="A13" s="96" t="s">
        <v>175</v>
      </c>
      <c r="B13" s="99" t="s">
        <v>223</v>
      </c>
      <c r="C13" s="12"/>
      <c r="D13" s="13"/>
      <c r="E13" s="13"/>
      <c r="F13" s="14"/>
      <c r="G13" s="140"/>
      <c r="H13" s="141"/>
      <c r="I13" s="141"/>
      <c r="J13" s="142"/>
      <c r="K13" s="140">
        <v>0</v>
      </c>
      <c r="L13" s="141">
        <v>0</v>
      </c>
      <c r="M13" s="141">
        <v>0</v>
      </c>
      <c r="N13" s="142">
        <v>0</v>
      </c>
      <c r="O13" s="15"/>
      <c r="P13" s="13"/>
      <c r="Q13" s="13"/>
      <c r="R13" s="16"/>
      <c r="S13" s="17"/>
    </row>
    <row r="14" spans="1:19" x14ac:dyDescent="0.25">
      <c r="A14" s="96" t="s">
        <v>130</v>
      </c>
      <c r="B14" s="99" t="s">
        <v>294</v>
      </c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5">
        <v>0</v>
      </c>
      <c r="P14" s="13">
        <v>0</v>
      </c>
      <c r="Q14" s="13">
        <v>0</v>
      </c>
      <c r="R14" s="16">
        <v>0</v>
      </c>
      <c r="S14" s="17"/>
    </row>
    <row r="15" spans="1:19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5"/>
      <c r="P15" s="13"/>
      <c r="Q15" s="13"/>
      <c r="R15" s="16"/>
      <c r="S15" s="17"/>
    </row>
    <row r="16" spans="1:19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5"/>
      <c r="P16" s="13"/>
      <c r="Q16" s="13"/>
      <c r="R16" s="16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21"/>
      <c r="P17" s="19"/>
      <c r="Q17" s="19"/>
      <c r="R17" s="22"/>
      <c r="S17" s="17"/>
    </row>
    <row r="18" spans="1:24" x14ac:dyDescent="0.25">
      <c r="A18" s="23" t="s">
        <v>9</v>
      </c>
      <c r="B18" s="24" t="s">
        <v>72</v>
      </c>
      <c r="C18" s="25">
        <v>27</v>
      </c>
      <c r="D18" s="26">
        <v>12</v>
      </c>
      <c r="E18" s="26">
        <v>5</v>
      </c>
      <c r="F18" s="27">
        <v>9</v>
      </c>
      <c r="G18" s="25">
        <v>28</v>
      </c>
      <c r="H18" s="26">
        <v>10</v>
      </c>
      <c r="I18" s="26">
        <v>4</v>
      </c>
      <c r="J18" s="27">
        <v>10</v>
      </c>
      <c r="K18" s="25">
        <v>29</v>
      </c>
      <c r="L18" s="26">
        <v>11</v>
      </c>
      <c r="M18" s="26">
        <v>7</v>
      </c>
      <c r="N18" s="27">
        <v>11</v>
      </c>
      <c r="O18" s="25">
        <v>29</v>
      </c>
      <c r="P18" s="26">
        <v>14</v>
      </c>
      <c r="Q18" s="26">
        <v>2</v>
      </c>
      <c r="R18" s="28">
        <v>12</v>
      </c>
      <c r="S18" s="29"/>
    </row>
    <row r="19" spans="1:24" ht="13.8" thickBot="1" x14ac:dyDescent="0.3">
      <c r="A19" s="23"/>
      <c r="B19" s="120"/>
      <c r="C19" s="30"/>
      <c r="D19" s="31"/>
      <c r="E19" s="31"/>
      <c r="F19" s="32"/>
      <c r="G19" s="30"/>
      <c r="H19" s="31"/>
      <c r="I19" s="31"/>
      <c r="J19" s="32"/>
      <c r="K19" s="30"/>
      <c r="L19" s="31"/>
      <c r="M19" s="31"/>
      <c r="N19" s="32"/>
      <c r="O19" s="30"/>
      <c r="P19" s="31"/>
      <c r="Q19" s="31"/>
      <c r="R19" s="33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27</v>
      </c>
      <c r="D20" s="35">
        <f t="shared" si="0"/>
        <v>12</v>
      </c>
      <c r="E20" s="35">
        <f t="shared" si="0"/>
        <v>5</v>
      </c>
      <c r="F20" s="35">
        <f t="shared" si="0"/>
        <v>9</v>
      </c>
      <c r="G20" s="35">
        <f t="shared" si="0"/>
        <v>28</v>
      </c>
      <c r="H20" s="35">
        <f t="shared" si="0"/>
        <v>10</v>
      </c>
      <c r="I20" s="35">
        <f t="shared" si="0"/>
        <v>4</v>
      </c>
      <c r="J20" s="35">
        <f t="shared" si="0"/>
        <v>10</v>
      </c>
      <c r="K20" s="35">
        <f t="shared" si="0"/>
        <v>29</v>
      </c>
      <c r="L20" s="35">
        <f t="shared" si="0"/>
        <v>11</v>
      </c>
      <c r="M20" s="35">
        <f t="shared" si="0"/>
        <v>7</v>
      </c>
      <c r="N20" s="35">
        <f t="shared" si="0"/>
        <v>11</v>
      </c>
      <c r="O20" s="35">
        <f t="shared" si="0"/>
        <v>29</v>
      </c>
      <c r="P20" s="35">
        <f t="shared" si="0"/>
        <v>14</v>
      </c>
      <c r="Q20" s="35">
        <f t="shared" si="0"/>
        <v>2</v>
      </c>
      <c r="R20" s="34">
        <f t="shared" si="0"/>
        <v>12</v>
      </c>
      <c r="S20" s="29"/>
    </row>
    <row r="21" spans="1:24" ht="13.8" thickBot="1" x14ac:dyDescent="0.3">
      <c r="A21" s="23"/>
      <c r="B21" s="34" t="s">
        <v>11</v>
      </c>
      <c r="C21" s="36">
        <f>C20</f>
        <v>27</v>
      </c>
      <c r="D21" s="36">
        <f>D20</f>
        <v>12</v>
      </c>
      <c r="E21" s="36">
        <f>E20</f>
        <v>5</v>
      </c>
      <c r="F21" s="36">
        <f>F20</f>
        <v>9</v>
      </c>
      <c r="G21" s="36">
        <f t="shared" ref="G21:R21" si="1">SUM(C21,G20)</f>
        <v>55</v>
      </c>
      <c r="H21" s="36">
        <f t="shared" si="1"/>
        <v>22</v>
      </c>
      <c r="I21" s="36">
        <f t="shared" si="1"/>
        <v>9</v>
      </c>
      <c r="J21" s="36">
        <f t="shared" si="1"/>
        <v>19</v>
      </c>
      <c r="K21" s="36">
        <f t="shared" si="1"/>
        <v>84</v>
      </c>
      <c r="L21" s="36">
        <f t="shared" si="1"/>
        <v>33</v>
      </c>
      <c r="M21" s="36">
        <f t="shared" si="1"/>
        <v>16</v>
      </c>
      <c r="N21" s="36">
        <f t="shared" si="1"/>
        <v>30</v>
      </c>
      <c r="O21" s="37">
        <f t="shared" si="1"/>
        <v>113</v>
      </c>
      <c r="P21" s="36">
        <f t="shared" si="1"/>
        <v>47</v>
      </c>
      <c r="Q21" s="36">
        <f t="shared" si="1"/>
        <v>18</v>
      </c>
      <c r="R21" s="38">
        <f t="shared" si="1"/>
        <v>42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59" t="s">
        <v>54</v>
      </c>
      <c r="D23" s="160"/>
      <c r="E23" s="161"/>
      <c r="F23" s="4">
        <v>20</v>
      </c>
      <c r="G23" s="159" t="s">
        <v>53</v>
      </c>
      <c r="H23" s="160"/>
      <c r="I23" s="161"/>
      <c r="J23" s="4">
        <v>4</v>
      </c>
      <c r="K23" s="159" t="s">
        <v>238</v>
      </c>
      <c r="L23" s="160"/>
      <c r="M23" s="161"/>
      <c r="N23" s="4">
        <v>6</v>
      </c>
      <c r="O23" s="162" t="s">
        <v>50</v>
      </c>
      <c r="P23" s="160"/>
      <c r="Q23" s="161"/>
      <c r="R23" s="5">
        <v>19</v>
      </c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41</v>
      </c>
      <c r="B25" s="99" t="str">
        <f t="shared" si="2"/>
        <v>Adam Rodenbeck</v>
      </c>
      <c r="C25" s="12">
        <v>2</v>
      </c>
      <c r="D25" s="13">
        <v>0</v>
      </c>
      <c r="E25" s="13">
        <v>2</v>
      </c>
      <c r="F25" s="14">
        <v>0</v>
      </c>
      <c r="G25" s="12">
        <v>5</v>
      </c>
      <c r="H25" s="13">
        <v>5</v>
      </c>
      <c r="I25" s="13">
        <v>0</v>
      </c>
      <c r="J25" s="14">
        <v>1</v>
      </c>
      <c r="K25" s="12">
        <v>5</v>
      </c>
      <c r="L25" s="13">
        <v>1</v>
      </c>
      <c r="M25" s="13">
        <v>3</v>
      </c>
      <c r="N25" s="14">
        <v>1</v>
      </c>
      <c r="O25" s="15">
        <v>4</v>
      </c>
      <c r="P25" s="13">
        <v>1</v>
      </c>
      <c r="Q25" s="13">
        <v>1</v>
      </c>
      <c r="R25" s="16">
        <v>6</v>
      </c>
      <c r="S25" s="17"/>
      <c r="U25" s="47"/>
      <c r="V25" s="48"/>
      <c r="W25" s="47"/>
      <c r="X25" s="45"/>
    </row>
    <row r="26" spans="1:24" x14ac:dyDescent="0.25">
      <c r="A26" s="96" t="str">
        <f t="shared" si="2"/>
        <v>3</v>
      </c>
      <c r="B26" s="99" t="str">
        <f t="shared" si="2"/>
        <v>Jerry Windell</v>
      </c>
      <c r="C26" s="12">
        <v>2</v>
      </c>
      <c r="D26" s="13">
        <v>0</v>
      </c>
      <c r="E26" s="13">
        <v>0</v>
      </c>
      <c r="F26" s="14">
        <v>2</v>
      </c>
      <c r="G26" s="12">
        <v>3</v>
      </c>
      <c r="H26" s="13">
        <v>0</v>
      </c>
      <c r="I26" s="13">
        <v>1</v>
      </c>
      <c r="J26" s="14">
        <v>2</v>
      </c>
      <c r="K26" s="12">
        <v>6</v>
      </c>
      <c r="L26" s="13">
        <v>5</v>
      </c>
      <c r="M26" s="13">
        <v>1</v>
      </c>
      <c r="N26" s="14">
        <v>2</v>
      </c>
      <c r="O26" s="15">
        <v>3</v>
      </c>
      <c r="P26" s="13">
        <v>2</v>
      </c>
      <c r="Q26" s="13">
        <v>0</v>
      </c>
      <c r="R26" s="16">
        <v>2</v>
      </c>
      <c r="S26" s="17"/>
      <c r="U26" s="49"/>
      <c r="V26" s="45"/>
      <c r="W26" s="45"/>
      <c r="X26" s="45"/>
    </row>
    <row r="27" spans="1:24" x14ac:dyDescent="0.25">
      <c r="A27" s="96" t="str">
        <f t="shared" si="2"/>
        <v>45</v>
      </c>
      <c r="B27" s="99" t="str">
        <f t="shared" si="2"/>
        <v>Steve Michaels</v>
      </c>
      <c r="C27" s="12">
        <v>2</v>
      </c>
      <c r="D27" s="13">
        <v>0</v>
      </c>
      <c r="E27" s="13">
        <v>0</v>
      </c>
      <c r="F27" s="14">
        <v>0</v>
      </c>
      <c r="G27" s="12">
        <v>3</v>
      </c>
      <c r="H27" s="13">
        <v>2</v>
      </c>
      <c r="I27" s="13">
        <v>0</v>
      </c>
      <c r="J27" s="14">
        <v>0</v>
      </c>
      <c r="K27" s="12">
        <v>6</v>
      </c>
      <c r="L27" s="13">
        <v>3</v>
      </c>
      <c r="M27" s="13">
        <v>0</v>
      </c>
      <c r="N27" s="14">
        <v>1</v>
      </c>
      <c r="O27" s="15">
        <v>4</v>
      </c>
      <c r="P27" s="13">
        <v>1</v>
      </c>
      <c r="Q27" s="13">
        <v>0</v>
      </c>
      <c r="R27" s="16">
        <v>0</v>
      </c>
      <c r="S27" s="17"/>
      <c r="U27" s="49"/>
      <c r="V27" s="45"/>
      <c r="W27" s="45"/>
      <c r="X27" s="45"/>
    </row>
    <row r="28" spans="1:24" ht="15" x14ac:dyDescent="0.25">
      <c r="A28" s="96" t="str">
        <f t="shared" si="2"/>
        <v>25</v>
      </c>
      <c r="B28" s="99" t="str">
        <f t="shared" si="2"/>
        <v>Ron Brown</v>
      </c>
      <c r="C28" s="12">
        <v>2</v>
      </c>
      <c r="D28" s="13">
        <v>0</v>
      </c>
      <c r="E28" s="13">
        <v>0</v>
      </c>
      <c r="F28" s="14">
        <v>0</v>
      </c>
      <c r="G28" s="12">
        <v>4</v>
      </c>
      <c r="H28" s="13">
        <v>0</v>
      </c>
      <c r="I28" s="13">
        <v>1</v>
      </c>
      <c r="J28" s="14">
        <v>0</v>
      </c>
      <c r="K28" s="12">
        <v>6</v>
      </c>
      <c r="L28" s="13">
        <v>2</v>
      </c>
      <c r="M28" s="13">
        <v>1</v>
      </c>
      <c r="N28" s="14">
        <v>0</v>
      </c>
      <c r="O28" s="15">
        <v>4</v>
      </c>
      <c r="P28" s="13">
        <v>1</v>
      </c>
      <c r="Q28" s="13">
        <v>2</v>
      </c>
      <c r="R28" s="16">
        <v>0</v>
      </c>
      <c r="S28" s="17"/>
      <c r="U28" s="49"/>
      <c r="V28" s="45"/>
      <c r="W28" s="50"/>
      <c r="X28" s="45"/>
    </row>
    <row r="29" spans="1:24" ht="15" x14ac:dyDescent="0.25">
      <c r="A29" s="96" t="str">
        <f t="shared" si="2"/>
        <v>72</v>
      </c>
      <c r="B29" s="99" t="str">
        <f t="shared" si="2"/>
        <v>Todd Wasson</v>
      </c>
      <c r="C29" s="12">
        <v>2</v>
      </c>
      <c r="D29" s="13">
        <v>1</v>
      </c>
      <c r="E29" s="13">
        <v>0</v>
      </c>
      <c r="F29" s="14">
        <v>0</v>
      </c>
      <c r="G29" s="12">
        <v>3</v>
      </c>
      <c r="H29" s="13">
        <v>1</v>
      </c>
      <c r="I29" s="13">
        <v>1</v>
      </c>
      <c r="J29" s="14">
        <v>0</v>
      </c>
      <c r="K29" s="12"/>
      <c r="L29" s="13"/>
      <c r="M29" s="13"/>
      <c r="N29" s="14"/>
      <c r="O29" s="15"/>
      <c r="P29" s="13"/>
      <c r="Q29" s="13"/>
      <c r="R29" s="16"/>
      <c r="S29" s="17"/>
      <c r="U29" s="49"/>
      <c r="V29" s="45"/>
      <c r="W29" s="50"/>
      <c r="X29" s="45"/>
    </row>
    <row r="30" spans="1:24" ht="15" x14ac:dyDescent="0.25">
      <c r="A30" s="96" t="str">
        <f t="shared" si="2"/>
        <v>11</v>
      </c>
      <c r="B30" s="99" t="str">
        <f t="shared" si="2"/>
        <v>James Michaels</v>
      </c>
      <c r="C30" s="12">
        <v>1</v>
      </c>
      <c r="D30" s="13">
        <v>0</v>
      </c>
      <c r="E30" s="13">
        <v>0</v>
      </c>
      <c r="F30" s="14">
        <v>2</v>
      </c>
      <c r="G30" s="12">
        <v>5</v>
      </c>
      <c r="H30" s="13">
        <v>4</v>
      </c>
      <c r="I30" s="13">
        <v>0</v>
      </c>
      <c r="J30" s="14">
        <v>2</v>
      </c>
      <c r="K30" s="12">
        <v>6</v>
      </c>
      <c r="L30" s="13">
        <v>3</v>
      </c>
      <c r="M30" s="13">
        <v>1</v>
      </c>
      <c r="N30" s="14">
        <v>4</v>
      </c>
      <c r="O30" s="15">
        <v>4</v>
      </c>
      <c r="P30" s="13">
        <v>1</v>
      </c>
      <c r="Q30" s="13">
        <v>2</v>
      </c>
      <c r="R30" s="16">
        <v>2</v>
      </c>
      <c r="S30" s="17" t="s">
        <v>8</v>
      </c>
      <c r="U30" s="49"/>
      <c r="V30" s="45"/>
      <c r="W30" s="50"/>
      <c r="X30" s="45"/>
    </row>
    <row r="31" spans="1:24" ht="15" x14ac:dyDescent="0.25">
      <c r="A31" s="96" t="str">
        <f t="shared" si="2"/>
        <v>37</v>
      </c>
      <c r="B31" s="99" t="str">
        <f t="shared" si="2"/>
        <v>Kyle Lewis</v>
      </c>
      <c r="C31" s="12">
        <v>0</v>
      </c>
      <c r="D31" s="13">
        <v>0</v>
      </c>
      <c r="E31" s="13">
        <v>0</v>
      </c>
      <c r="F31" s="14">
        <v>1</v>
      </c>
      <c r="G31" s="12">
        <v>0</v>
      </c>
      <c r="H31" s="13">
        <v>0</v>
      </c>
      <c r="I31" s="13">
        <v>0</v>
      </c>
      <c r="J31" s="14">
        <v>1</v>
      </c>
      <c r="K31" s="12">
        <v>0</v>
      </c>
      <c r="L31" s="13">
        <v>0</v>
      </c>
      <c r="M31" s="13">
        <v>0</v>
      </c>
      <c r="N31" s="14">
        <v>0</v>
      </c>
      <c r="O31" s="15">
        <v>0</v>
      </c>
      <c r="P31" s="13">
        <v>0</v>
      </c>
      <c r="Q31" s="13">
        <v>0</v>
      </c>
      <c r="R31" s="16">
        <v>2</v>
      </c>
      <c r="S31" s="17"/>
      <c r="U31" s="49"/>
      <c r="V31" s="45"/>
      <c r="W31" s="50"/>
      <c r="X31" s="45"/>
    </row>
    <row r="32" spans="1:24" ht="15" x14ac:dyDescent="0.25">
      <c r="A32" s="96" t="str">
        <f t="shared" si="2"/>
        <v>17</v>
      </c>
      <c r="B32" s="99" t="str">
        <f t="shared" si="2"/>
        <v>Brian Christian</v>
      </c>
      <c r="C32" s="12">
        <v>2</v>
      </c>
      <c r="D32" s="13">
        <v>0</v>
      </c>
      <c r="E32" s="13">
        <v>1</v>
      </c>
      <c r="F32" s="14">
        <v>0</v>
      </c>
      <c r="G32" s="12">
        <v>1</v>
      </c>
      <c r="H32" s="13">
        <v>1</v>
      </c>
      <c r="I32" s="13">
        <v>0</v>
      </c>
      <c r="J32" s="14">
        <v>0</v>
      </c>
      <c r="K32" s="12">
        <v>0</v>
      </c>
      <c r="L32" s="13">
        <v>0</v>
      </c>
      <c r="M32" s="13">
        <v>0</v>
      </c>
      <c r="N32" s="14">
        <v>0</v>
      </c>
      <c r="O32" s="15">
        <v>1</v>
      </c>
      <c r="P32" s="13">
        <v>0</v>
      </c>
      <c r="Q32" s="13">
        <v>1</v>
      </c>
      <c r="R32" s="16">
        <v>0</v>
      </c>
      <c r="S32" s="17"/>
      <c r="U32" s="49"/>
      <c r="V32" s="45"/>
      <c r="W32" s="50"/>
      <c r="X32" s="45"/>
    </row>
    <row r="33" spans="1:30" ht="15" x14ac:dyDescent="0.25">
      <c r="A33" s="96" t="str">
        <f t="shared" si="2"/>
        <v>15</v>
      </c>
      <c r="B33" s="99" t="str">
        <f t="shared" si="2"/>
        <v>Lou Campos</v>
      </c>
      <c r="C33" s="12">
        <v>3</v>
      </c>
      <c r="D33" s="13">
        <v>1</v>
      </c>
      <c r="E33" s="13">
        <v>1</v>
      </c>
      <c r="F33" s="14">
        <v>0</v>
      </c>
      <c r="G33" s="12">
        <v>5</v>
      </c>
      <c r="H33" s="13">
        <v>3</v>
      </c>
      <c r="I33" s="13">
        <v>1</v>
      </c>
      <c r="J33" s="14">
        <v>0</v>
      </c>
      <c r="K33" s="12">
        <v>5</v>
      </c>
      <c r="L33" s="13">
        <v>2</v>
      </c>
      <c r="M33" s="13">
        <v>1</v>
      </c>
      <c r="N33" s="14">
        <v>0</v>
      </c>
      <c r="O33" s="15">
        <v>3</v>
      </c>
      <c r="P33" s="13">
        <v>1</v>
      </c>
      <c r="Q33" s="13">
        <v>1</v>
      </c>
      <c r="R33" s="16">
        <v>0</v>
      </c>
      <c r="S33" s="17"/>
      <c r="U33" s="49"/>
      <c r="V33" s="45"/>
      <c r="W33" s="50"/>
      <c r="X33" s="45"/>
    </row>
    <row r="34" spans="1:30" ht="15" x14ac:dyDescent="0.25">
      <c r="A34" s="96" t="str">
        <f t="shared" si="2"/>
        <v>88</v>
      </c>
      <c r="B34" s="99" t="str">
        <f t="shared" si="2"/>
        <v>Michael Lewis</v>
      </c>
      <c r="C34" s="12">
        <v>1</v>
      </c>
      <c r="D34" s="13">
        <v>0</v>
      </c>
      <c r="E34" s="13">
        <v>1</v>
      </c>
      <c r="F34" s="14">
        <v>0</v>
      </c>
      <c r="G34" s="12">
        <v>2</v>
      </c>
      <c r="H34" s="13">
        <v>0</v>
      </c>
      <c r="I34" s="13">
        <v>1</v>
      </c>
      <c r="J34" s="14">
        <v>0</v>
      </c>
      <c r="K34" s="12"/>
      <c r="L34" s="13"/>
      <c r="M34" s="13"/>
      <c r="N34" s="14"/>
      <c r="O34" s="15">
        <v>2</v>
      </c>
      <c r="P34" s="13">
        <v>0</v>
      </c>
      <c r="Q34" s="13">
        <v>1</v>
      </c>
      <c r="R34" s="16">
        <v>0</v>
      </c>
      <c r="S34" s="17"/>
      <c r="U34" s="49"/>
      <c r="V34" s="45"/>
      <c r="W34" s="50"/>
      <c r="X34" s="45"/>
    </row>
    <row r="35" spans="1:30" ht="15" x14ac:dyDescent="0.25">
      <c r="A35" s="96" t="str">
        <f t="shared" si="2"/>
        <v>6</v>
      </c>
      <c r="B35" s="99" t="str">
        <f t="shared" si="2"/>
        <v>Frank Porter</v>
      </c>
      <c r="C35" s="12">
        <v>2</v>
      </c>
      <c r="D35" s="13">
        <v>0</v>
      </c>
      <c r="E35" s="13">
        <v>1</v>
      </c>
      <c r="F35" s="14">
        <v>0</v>
      </c>
      <c r="G35" s="12">
        <v>0</v>
      </c>
      <c r="H35" s="13">
        <v>0</v>
      </c>
      <c r="I35" s="13">
        <v>0</v>
      </c>
      <c r="J35" s="14">
        <v>0</v>
      </c>
      <c r="K35" s="12"/>
      <c r="L35" s="13"/>
      <c r="M35" s="13"/>
      <c r="N35" s="14"/>
      <c r="O35" s="15"/>
      <c r="P35" s="13"/>
      <c r="Q35" s="13"/>
      <c r="R35" s="16"/>
      <c r="S35" s="17"/>
      <c r="U35" s="49"/>
      <c r="V35" s="45"/>
      <c r="W35" s="50"/>
      <c r="X35" s="45"/>
    </row>
    <row r="36" spans="1:30" x14ac:dyDescent="0.25">
      <c r="A36" s="96" t="str">
        <f t="shared" si="2"/>
        <v>21</v>
      </c>
      <c r="B36" s="99" t="str">
        <f t="shared" si="2"/>
        <v>Paul Howard</v>
      </c>
      <c r="C36" s="12">
        <v>1</v>
      </c>
      <c r="D36" s="13">
        <v>0</v>
      </c>
      <c r="E36" s="13">
        <v>0</v>
      </c>
      <c r="F36" s="14">
        <v>0</v>
      </c>
      <c r="G36" s="12">
        <v>0</v>
      </c>
      <c r="H36" s="13">
        <v>0</v>
      </c>
      <c r="I36" s="13">
        <v>0</v>
      </c>
      <c r="J36" s="14">
        <v>2</v>
      </c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Darnell Booker</v>
      </c>
      <c r="C40" s="25">
        <v>20</v>
      </c>
      <c r="D40" s="26">
        <v>2</v>
      </c>
      <c r="E40" s="26">
        <v>6</v>
      </c>
      <c r="F40" s="27">
        <v>5</v>
      </c>
      <c r="G40" s="25">
        <v>31</v>
      </c>
      <c r="H40" s="26">
        <v>16</v>
      </c>
      <c r="I40" s="26">
        <v>5</v>
      </c>
      <c r="J40" s="27">
        <v>8</v>
      </c>
      <c r="K40" s="25">
        <v>34</v>
      </c>
      <c r="L40" s="26">
        <v>16</v>
      </c>
      <c r="M40" s="26">
        <v>7</v>
      </c>
      <c r="N40" s="27">
        <v>8</v>
      </c>
      <c r="O40" s="25">
        <v>25</v>
      </c>
      <c r="P40" s="26">
        <v>7</v>
      </c>
      <c r="Q40" s="26">
        <v>8</v>
      </c>
      <c r="R40" s="28">
        <v>12</v>
      </c>
      <c r="S40" s="29"/>
      <c r="U40" s="45"/>
      <c r="V40" s="45"/>
      <c r="W40" s="45"/>
      <c r="X40" s="45"/>
    </row>
    <row r="41" spans="1:30" ht="13.8" thickBot="1" x14ac:dyDescent="0.3">
      <c r="A41" s="23"/>
      <c r="B41" s="120">
        <f>B19</f>
        <v>0</v>
      </c>
      <c r="C41" s="30"/>
      <c r="D41" s="31"/>
      <c r="E41" s="31"/>
      <c r="F41" s="32"/>
      <c r="G41" s="30"/>
      <c r="H41" s="31"/>
      <c r="I41" s="31"/>
      <c r="J41" s="32"/>
      <c r="K41" s="30"/>
      <c r="L41" s="31"/>
      <c r="M41" s="31"/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20</v>
      </c>
      <c r="D42" s="35">
        <f t="shared" si="3"/>
        <v>2</v>
      </c>
      <c r="E42" s="35">
        <f t="shared" si="3"/>
        <v>6</v>
      </c>
      <c r="F42" s="35">
        <f t="shared" si="3"/>
        <v>5</v>
      </c>
      <c r="G42" s="35">
        <f t="shared" si="3"/>
        <v>31</v>
      </c>
      <c r="H42" s="35">
        <f t="shared" si="3"/>
        <v>16</v>
      </c>
      <c r="I42" s="35">
        <f t="shared" si="3"/>
        <v>5</v>
      </c>
      <c r="J42" s="35">
        <f t="shared" si="3"/>
        <v>8</v>
      </c>
      <c r="K42" s="35">
        <f t="shared" si="3"/>
        <v>34</v>
      </c>
      <c r="L42" s="35">
        <f t="shared" si="3"/>
        <v>16</v>
      </c>
      <c r="M42" s="35">
        <f t="shared" si="3"/>
        <v>7</v>
      </c>
      <c r="N42" s="35">
        <f t="shared" si="3"/>
        <v>8</v>
      </c>
      <c r="O42" s="35">
        <f t="shared" si="3"/>
        <v>25</v>
      </c>
      <c r="P42" s="35">
        <f t="shared" si="3"/>
        <v>7</v>
      </c>
      <c r="Q42" s="35">
        <f t="shared" si="3"/>
        <v>8</v>
      </c>
      <c r="R42" s="34">
        <f t="shared" si="3"/>
        <v>12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133</v>
      </c>
      <c r="D43" s="36">
        <f>SUM(P21,D42)</f>
        <v>49</v>
      </c>
      <c r="E43" s="36">
        <f>SUM(Q21,E42)</f>
        <v>24</v>
      </c>
      <c r="F43" s="36">
        <f>SUM(R21,F42)</f>
        <v>47</v>
      </c>
      <c r="G43" s="36">
        <f t="shared" ref="G43:R43" si="4">SUM(C43,G42)</f>
        <v>164</v>
      </c>
      <c r="H43" s="36">
        <f t="shared" si="4"/>
        <v>65</v>
      </c>
      <c r="I43" s="36">
        <f t="shared" si="4"/>
        <v>29</v>
      </c>
      <c r="J43" s="36">
        <f t="shared" si="4"/>
        <v>55</v>
      </c>
      <c r="K43" s="36">
        <f t="shared" si="4"/>
        <v>198</v>
      </c>
      <c r="L43" s="36">
        <f t="shared" si="4"/>
        <v>81</v>
      </c>
      <c r="M43" s="36">
        <f t="shared" si="4"/>
        <v>36</v>
      </c>
      <c r="N43" s="36">
        <f t="shared" si="4"/>
        <v>63</v>
      </c>
      <c r="O43" s="37">
        <f t="shared" si="4"/>
        <v>223</v>
      </c>
      <c r="P43" s="36">
        <f t="shared" si="4"/>
        <v>88</v>
      </c>
      <c r="Q43" s="36">
        <f t="shared" si="4"/>
        <v>44</v>
      </c>
      <c r="R43" s="38">
        <f t="shared" si="4"/>
        <v>75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 t="s">
        <v>57</v>
      </c>
      <c r="D45" s="160"/>
      <c r="E45" s="161"/>
      <c r="F45" s="55">
        <v>13</v>
      </c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108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41</v>
      </c>
      <c r="B47" s="99" t="str">
        <f t="shared" ref="B47:B61" si="6">B25</f>
        <v>Adam Rodenbeck</v>
      </c>
      <c r="C47" s="12">
        <v>0</v>
      </c>
      <c r="D47" s="13">
        <v>0</v>
      </c>
      <c r="E47" s="13">
        <v>0</v>
      </c>
      <c r="F47" s="14">
        <v>2</v>
      </c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33</v>
      </c>
      <c r="P47" s="101">
        <f>SUM(D3,H3,L3,P3,D25,H25,L25,P25,D47,H47,L47)</f>
        <v>13</v>
      </c>
      <c r="Q47" s="101">
        <f>SUM(E3,I3,M3,Q3,E25,I25,M25,Q25,E47,I47,M47)</f>
        <v>10</v>
      </c>
      <c r="R47" s="102">
        <f>SUM(F3,J3,N3,R3,F25,J25,N25,R25,F47,J47,N47)</f>
        <v>13</v>
      </c>
      <c r="S47" s="97">
        <f>IF(O47=0,0,AVERAGE(P47/O47))</f>
        <v>0.39393939393939392</v>
      </c>
      <c r="U47" s="49" t="str">
        <f t="shared" ref="U47:U61" si="7">A47</f>
        <v>41</v>
      </c>
      <c r="V47" s="99" t="str">
        <f>B3</f>
        <v>Adam Rodenbeck</v>
      </c>
      <c r="W47" s="65">
        <f>R47</f>
        <v>13</v>
      </c>
      <c r="X47" s="65">
        <f t="shared" ref="X47:X61" si="8">IF(W47=0,"N/A",W47)</f>
        <v>13</v>
      </c>
      <c r="Y47" s="66">
        <f>S47</f>
        <v>0.39393939393939392</v>
      </c>
      <c r="Z47" s="66" t="str">
        <f>IF($O47&gt;=summary!Q$2,"yes",CONCATENATE("Not &gt;= ",summary!Q$2))</f>
        <v>yes</v>
      </c>
      <c r="AA47" s="66">
        <f>IF(AND(summary!Q$1="po/g",AC47&gt;0),W47/AC47,IF(AND(summary!Q$1="po/g",AC47=0),0,W47))</f>
        <v>1.4444444444444444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9</v>
      </c>
      <c r="AD47" s="128">
        <f>(S47*O47)/(O47+MAX(summary!$Q$2-O47,0))</f>
        <v>0.39393939393939392</v>
      </c>
    </row>
    <row r="48" spans="1:30" x14ac:dyDescent="0.25">
      <c r="A48" s="96" t="str">
        <f t="shared" si="5"/>
        <v>3</v>
      </c>
      <c r="B48" s="99" t="str">
        <f t="shared" si="6"/>
        <v>Jerry Windell</v>
      </c>
      <c r="C48" s="12">
        <v>3</v>
      </c>
      <c r="D48" s="13">
        <v>1</v>
      </c>
      <c r="E48" s="13">
        <v>1</v>
      </c>
      <c r="F48" s="14">
        <v>2</v>
      </c>
      <c r="G48" s="12"/>
      <c r="H48" s="13"/>
      <c r="I48" s="13"/>
      <c r="J48" s="14"/>
      <c r="K48" s="12"/>
      <c r="L48" s="13"/>
      <c r="M48" s="13"/>
      <c r="N48" s="14"/>
      <c r="O48" s="103">
        <f t="shared" ref="O48:O61" si="10">SUM(C4,G4,K4,O4,C26,G26,K26,O26,C48,G48,K48)</f>
        <v>34</v>
      </c>
      <c r="P48" s="62">
        <f t="shared" ref="P48:P61" si="11">SUM(D4,H4,L4,P4,D26,H26,L26,P26,D48,H48,L48)</f>
        <v>17</v>
      </c>
      <c r="Q48" s="62">
        <f t="shared" ref="Q48:Q61" si="12">SUM(E4,I4,M4,Q4,E26,I26,M26,Q26,E48,I48,M48)</f>
        <v>4</v>
      </c>
      <c r="R48" s="104">
        <f t="shared" ref="R48:R61" si="13">SUM(F4,J4,N4,R4,F26,J26,N26,R26,F48,J48,N48)</f>
        <v>22</v>
      </c>
      <c r="S48" s="98">
        <f t="shared" ref="S48:S61" si="14">IF(O48=0,0,AVERAGE(P48/O48))</f>
        <v>0.5</v>
      </c>
      <c r="U48" s="49" t="str">
        <f t="shared" si="7"/>
        <v>3</v>
      </c>
      <c r="V48" s="99" t="str">
        <f t="shared" ref="V48:V61" si="15">B4</f>
        <v>Jerry Windell</v>
      </c>
      <c r="W48" s="65">
        <f t="shared" ref="W48:W61" si="16">R48</f>
        <v>22</v>
      </c>
      <c r="X48" s="65">
        <f t="shared" si="8"/>
        <v>22</v>
      </c>
      <c r="Y48" s="66">
        <f t="shared" ref="Y48:Y61" si="17">S48</f>
        <v>0.5</v>
      </c>
      <c r="Z48" s="66" t="str">
        <f>IF($O48&gt;=summary!Q$2,"yes",CONCATENATE("Not &gt;= ",summary!Q$2))</f>
        <v>yes</v>
      </c>
      <c r="AA48" s="66">
        <f>IF(AND(summary!Q$1="po/g",AC48&gt;0),W48/AC48,IF(AND(summary!Q$1="po/g",AC48=0),0,W48))</f>
        <v>2.4444444444444446</v>
      </c>
      <c r="AB48" s="66" t="str">
        <f>IF(AC48&gt;=summary!Q$3,"yes",CONCATENATE("Not &gt;= ",summary!Q$3))</f>
        <v>yes</v>
      </c>
      <c r="AC48" s="65">
        <f t="shared" si="9"/>
        <v>9</v>
      </c>
      <c r="AD48" s="128">
        <f>(S48*O48)/(O48+MAX(summary!$Q$2-O48,0))</f>
        <v>0.5</v>
      </c>
    </row>
    <row r="49" spans="1:30" x14ac:dyDescent="0.25">
      <c r="A49" s="96" t="str">
        <f t="shared" si="5"/>
        <v>45</v>
      </c>
      <c r="B49" s="99" t="str">
        <f t="shared" si="6"/>
        <v>Steve Michaels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10"/>
        <v>31</v>
      </c>
      <c r="P49" s="62">
        <f t="shared" si="11"/>
        <v>15</v>
      </c>
      <c r="Q49" s="62">
        <f t="shared" si="12"/>
        <v>2</v>
      </c>
      <c r="R49" s="104">
        <f t="shared" si="13"/>
        <v>1</v>
      </c>
      <c r="S49" s="98">
        <f t="shared" si="14"/>
        <v>0.4838709677419355</v>
      </c>
      <c r="U49" s="49" t="str">
        <f t="shared" si="7"/>
        <v>45</v>
      </c>
      <c r="V49" s="99" t="str">
        <f t="shared" si="15"/>
        <v>Steve Michaels</v>
      </c>
      <c r="W49" s="65">
        <f t="shared" si="16"/>
        <v>1</v>
      </c>
      <c r="X49" s="65">
        <f t="shared" si="8"/>
        <v>1</v>
      </c>
      <c r="Y49" s="66">
        <f t="shared" si="17"/>
        <v>0.4838709677419355</v>
      </c>
      <c r="Z49" s="66" t="str">
        <f>IF($O49&gt;=summary!Q$2,"yes",CONCATENATE("Not &gt;= ",summary!Q$2))</f>
        <v>yes</v>
      </c>
      <c r="AA49" s="66">
        <f>IF(AND(summary!Q$1="po/g",AC49&gt;0),W49/AC49,IF(AND(summary!Q$1="po/g",AC49=0),0,W49))</f>
        <v>0.125</v>
      </c>
      <c r="AB49" s="66" t="str">
        <f>IF(AC49&gt;=summary!Q$3,"yes",CONCATENATE("Not &gt;= ",summary!Q$3))</f>
        <v>yes</v>
      </c>
      <c r="AC49" s="65">
        <f t="shared" si="9"/>
        <v>8</v>
      </c>
      <c r="AD49" s="128">
        <f>(S49*O49)/(O49+MAX(summary!$Q$2-O49,0))</f>
        <v>0.4838709677419355</v>
      </c>
    </row>
    <row r="50" spans="1:30" x14ac:dyDescent="0.25">
      <c r="A50" s="96" t="str">
        <f t="shared" si="5"/>
        <v>25</v>
      </c>
      <c r="B50" s="99" t="str">
        <f t="shared" si="6"/>
        <v>Ron Brown</v>
      </c>
      <c r="C50" s="12">
        <v>4</v>
      </c>
      <c r="D50" s="13">
        <v>1</v>
      </c>
      <c r="E50" s="13">
        <v>1</v>
      </c>
      <c r="F50" s="14">
        <v>0</v>
      </c>
      <c r="G50" s="12"/>
      <c r="H50" s="13"/>
      <c r="I50" s="13"/>
      <c r="J50" s="14"/>
      <c r="K50" s="12"/>
      <c r="L50" s="13"/>
      <c r="M50" s="13"/>
      <c r="N50" s="14"/>
      <c r="O50" s="103">
        <f t="shared" si="10"/>
        <v>34</v>
      </c>
      <c r="P50" s="62">
        <f t="shared" si="11"/>
        <v>11</v>
      </c>
      <c r="Q50" s="62">
        <f t="shared" si="12"/>
        <v>5</v>
      </c>
      <c r="R50" s="104">
        <f t="shared" si="13"/>
        <v>0</v>
      </c>
      <c r="S50" s="98">
        <f t="shared" si="14"/>
        <v>0.3235294117647059</v>
      </c>
      <c r="U50" s="49" t="str">
        <f t="shared" si="7"/>
        <v>25</v>
      </c>
      <c r="V50" s="99" t="str">
        <f t="shared" si="15"/>
        <v>Ron Brown</v>
      </c>
      <c r="W50" s="65">
        <f t="shared" si="16"/>
        <v>0</v>
      </c>
      <c r="X50" s="65" t="str">
        <f t="shared" si="8"/>
        <v>N/A</v>
      </c>
      <c r="Y50" s="66">
        <f t="shared" si="17"/>
        <v>0.3235294117647059</v>
      </c>
      <c r="Z50" s="66" t="str">
        <f>IF($O50&gt;=summary!Q$2,"yes",CONCATENATE("Not &gt;= ",summary!Q$2))</f>
        <v>yes</v>
      </c>
      <c r="AA50" s="66">
        <f>IF(AND(summary!Q$1="po/g",AC50&gt;0),W50/AC50,IF(AND(summary!Q$1="po/g",AC50=0),0,W50))</f>
        <v>0</v>
      </c>
      <c r="AB50" s="66" t="str">
        <f>IF(AC50&gt;=summary!Q$3,"yes",CONCATENATE("Not &gt;= ",summary!Q$3))</f>
        <v>yes</v>
      </c>
      <c r="AC50" s="65">
        <f t="shared" si="9"/>
        <v>8</v>
      </c>
      <c r="AD50" s="128">
        <f>(S50*O50)/(O50+MAX(summary!$Q$2-O50,0))</f>
        <v>0.3235294117647059</v>
      </c>
    </row>
    <row r="51" spans="1:30" x14ac:dyDescent="0.25">
      <c r="A51" s="96" t="str">
        <f t="shared" si="5"/>
        <v>72</v>
      </c>
      <c r="B51" s="99" t="str">
        <f t="shared" si="6"/>
        <v>Todd Wasson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10"/>
        <v>8</v>
      </c>
      <c r="P51" s="62">
        <f t="shared" si="11"/>
        <v>3</v>
      </c>
      <c r="Q51" s="62">
        <f t="shared" si="12"/>
        <v>1</v>
      </c>
      <c r="R51" s="104">
        <f t="shared" si="13"/>
        <v>4</v>
      </c>
      <c r="S51" s="98">
        <f t="shared" si="14"/>
        <v>0.375</v>
      </c>
      <c r="U51" s="49" t="str">
        <f t="shared" si="7"/>
        <v>72</v>
      </c>
      <c r="V51" s="99" t="str">
        <f t="shared" si="15"/>
        <v>Todd Wasson</v>
      </c>
      <c r="W51" s="65">
        <f t="shared" si="16"/>
        <v>4</v>
      </c>
      <c r="X51" s="65">
        <f t="shared" si="8"/>
        <v>4</v>
      </c>
      <c r="Y51" s="66">
        <f t="shared" si="17"/>
        <v>0.375</v>
      </c>
      <c r="Z51" s="66" t="str">
        <f>IF($O51&gt;=summary!Q$2,"yes",CONCATENATE("Not &gt;= ",summary!Q$2))</f>
        <v>Not &gt;= 20</v>
      </c>
      <c r="AA51" s="66">
        <f>IF(AND(summary!Q$1="po/g",AC51&gt;0),W51/AC51,IF(AND(summary!Q$1="po/g",AC51=0),0,W51))</f>
        <v>0.8</v>
      </c>
      <c r="AB51" s="66" t="str">
        <f>IF(AC51&gt;=summary!Q$3,"yes",CONCATENATE("Not &gt;= ",summary!Q$3))</f>
        <v>yes</v>
      </c>
      <c r="AC51" s="65">
        <f t="shared" si="9"/>
        <v>5</v>
      </c>
      <c r="AD51" s="128">
        <f>(S51*O51)/(O51+MAX(summary!$Q$2-O51,0))</f>
        <v>0.15</v>
      </c>
    </row>
    <row r="52" spans="1:30" x14ac:dyDescent="0.25">
      <c r="A52" s="96" t="str">
        <f t="shared" si="5"/>
        <v>11</v>
      </c>
      <c r="B52" s="99" t="str">
        <f t="shared" si="6"/>
        <v>James Michaels</v>
      </c>
      <c r="C52" s="12">
        <v>4</v>
      </c>
      <c r="D52" s="13">
        <v>2</v>
      </c>
      <c r="E52" s="13">
        <v>1</v>
      </c>
      <c r="F52" s="14">
        <v>6</v>
      </c>
      <c r="G52" s="12"/>
      <c r="H52" s="13"/>
      <c r="I52" s="13"/>
      <c r="J52" s="14"/>
      <c r="K52" s="12"/>
      <c r="L52" s="13"/>
      <c r="M52" s="13"/>
      <c r="N52" s="14"/>
      <c r="O52" s="103">
        <f t="shared" si="10"/>
        <v>39</v>
      </c>
      <c r="P52" s="62">
        <f t="shared" si="11"/>
        <v>18</v>
      </c>
      <c r="Q52" s="62">
        <f t="shared" si="12"/>
        <v>5</v>
      </c>
      <c r="R52" s="104">
        <f t="shared" si="13"/>
        <v>34</v>
      </c>
      <c r="S52" s="98">
        <f t="shared" si="14"/>
        <v>0.46153846153846156</v>
      </c>
      <c r="U52" s="49" t="str">
        <f t="shared" si="7"/>
        <v>11</v>
      </c>
      <c r="V52" s="99" t="str">
        <f t="shared" si="15"/>
        <v>James Michaels</v>
      </c>
      <c r="W52" s="65">
        <f t="shared" si="16"/>
        <v>34</v>
      </c>
      <c r="X52" s="65">
        <f t="shared" si="8"/>
        <v>34</v>
      </c>
      <c r="Y52" s="66">
        <f t="shared" si="17"/>
        <v>0.46153846153846156</v>
      </c>
      <c r="Z52" s="66" t="str">
        <f>IF($O52&gt;=summary!Q$2,"yes",CONCATENATE("Not &gt;= ",summary!Q$2))</f>
        <v>yes</v>
      </c>
      <c r="AA52" s="66">
        <f>IF(AND(summary!Q$1="po/g",AC52&gt;0),W52/AC52,IF(AND(summary!Q$1="po/g",AC52=0),0,W52))</f>
        <v>3.7777777777777777</v>
      </c>
      <c r="AB52" s="66" t="str">
        <f>IF(AC52&gt;=summary!Q$3,"yes",CONCATENATE("Not &gt;= ",summary!Q$3))</f>
        <v>yes</v>
      </c>
      <c r="AC52" s="65">
        <f t="shared" si="9"/>
        <v>9</v>
      </c>
      <c r="AD52" s="128">
        <f>(S52*O52)/(O52+MAX(summary!$Q$2-O52,0))</f>
        <v>0.46153846153846156</v>
      </c>
    </row>
    <row r="53" spans="1:30" x14ac:dyDescent="0.25">
      <c r="A53" s="96" t="str">
        <f t="shared" si="5"/>
        <v>37</v>
      </c>
      <c r="B53" s="99" t="str">
        <f t="shared" si="6"/>
        <v>Kyle Lewis</v>
      </c>
      <c r="C53" s="12"/>
      <c r="D53" s="13"/>
      <c r="E53" s="13"/>
      <c r="F53" s="14"/>
      <c r="G53" s="12"/>
      <c r="H53" s="13"/>
      <c r="I53" s="13"/>
      <c r="J53" s="14"/>
      <c r="K53" s="12"/>
      <c r="L53" s="13"/>
      <c r="M53" s="13"/>
      <c r="N53" s="14"/>
      <c r="O53" s="103">
        <f t="shared" si="10"/>
        <v>8</v>
      </c>
      <c r="P53" s="62">
        <f t="shared" si="11"/>
        <v>2</v>
      </c>
      <c r="Q53" s="62">
        <f t="shared" si="12"/>
        <v>3</v>
      </c>
      <c r="R53" s="104">
        <f t="shared" si="13"/>
        <v>6</v>
      </c>
      <c r="S53" s="98">
        <f t="shared" si="14"/>
        <v>0.25</v>
      </c>
      <c r="U53" s="49" t="str">
        <f t="shared" si="7"/>
        <v>37</v>
      </c>
      <c r="V53" s="99" t="str">
        <f t="shared" si="15"/>
        <v>Kyle Lewis</v>
      </c>
      <c r="W53" s="65">
        <f t="shared" si="16"/>
        <v>6</v>
      </c>
      <c r="X53" s="65">
        <f t="shared" si="8"/>
        <v>6</v>
      </c>
      <c r="Y53" s="66">
        <f t="shared" si="17"/>
        <v>0.25</v>
      </c>
      <c r="Z53" s="66" t="str">
        <f>IF($O53&gt;=summary!Q$2,"yes",CONCATENATE("Not &gt;= ",summary!Q$2))</f>
        <v>Not &gt;= 20</v>
      </c>
      <c r="AA53" s="66">
        <f>IF(AND(summary!Q$1="po/g",AC53&gt;0),W53/AC53,IF(AND(summary!Q$1="po/g",AC53=0),0,W53))</f>
        <v>0.75</v>
      </c>
      <c r="AB53" s="66" t="str">
        <f>IF(AC53&gt;=summary!Q$3,"yes",CONCATENATE("Not &gt;= ",summary!Q$3))</f>
        <v>yes</v>
      </c>
      <c r="AC53" s="65">
        <f t="shared" si="9"/>
        <v>8</v>
      </c>
      <c r="AD53" s="128">
        <f>(S53*O53)/(O53+MAX(summary!$Q$2-O53,0))</f>
        <v>0.1</v>
      </c>
    </row>
    <row r="54" spans="1:30" x14ac:dyDescent="0.25">
      <c r="A54" s="96" t="str">
        <f t="shared" si="5"/>
        <v>17</v>
      </c>
      <c r="B54" s="99" t="str">
        <f t="shared" si="6"/>
        <v>Brian Christian</v>
      </c>
      <c r="C54" s="12">
        <v>4</v>
      </c>
      <c r="D54" s="13">
        <v>0</v>
      </c>
      <c r="E54" s="13">
        <v>2</v>
      </c>
      <c r="F54" s="14">
        <v>3</v>
      </c>
      <c r="G54" s="12"/>
      <c r="H54" s="13"/>
      <c r="I54" s="13"/>
      <c r="J54" s="14"/>
      <c r="K54" s="12"/>
      <c r="L54" s="13"/>
      <c r="M54" s="13"/>
      <c r="N54" s="14"/>
      <c r="O54" s="103">
        <f t="shared" si="10"/>
        <v>11</v>
      </c>
      <c r="P54" s="62">
        <f t="shared" si="11"/>
        <v>1</v>
      </c>
      <c r="Q54" s="62">
        <f t="shared" si="12"/>
        <v>6</v>
      </c>
      <c r="R54" s="104">
        <f t="shared" si="13"/>
        <v>3</v>
      </c>
      <c r="S54" s="98">
        <f t="shared" si="14"/>
        <v>9.0909090909090912E-2</v>
      </c>
      <c r="U54" s="49" t="str">
        <f t="shared" si="7"/>
        <v>17</v>
      </c>
      <c r="V54" s="99" t="str">
        <f t="shared" si="15"/>
        <v>Brian Christian</v>
      </c>
      <c r="W54" s="65">
        <f t="shared" si="16"/>
        <v>3</v>
      </c>
      <c r="X54" s="65">
        <f t="shared" si="8"/>
        <v>3</v>
      </c>
      <c r="Y54" s="66">
        <f t="shared" si="17"/>
        <v>9.0909090909090912E-2</v>
      </c>
      <c r="Z54" s="66" t="str">
        <f>IF($O54&gt;=summary!Q$2,"yes",CONCATENATE("Not &gt;= ",summary!Q$2))</f>
        <v>Not &gt;= 20</v>
      </c>
      <c r="AA54" s="66">
        <f>IF(AND(summary!Q$1="po/g",AC54&gt;0),W54/AC54,IF(AND(summary!Q$1="po/g",AC54=0),0,W54))</f>
        <v>0.42857142857142855</v>
      </c>
      <c r="AB54" s="66" t="str">
        <f>IF(AC54&gt;=summary!Q$3,"yes",CONCATENATE("Not &gt;= ",summary!Q$3))</f>
        <v>yes</v>
      </c>
      <c r="AC54" s="65">
        <f t="shared" si="9"/>
        <v>7</v>
      </c>
      <c r="AD54" s="128">
        <f>(S54*O54)/(O54+MAX(summary!$Q$2-O54,0))</f>
        <v>0.05</v>
      </c>
    </row>
    <row r="55" spans="1:30" x14ac:dyDescent="0.25">
      <c r="A55" s="96" t="str">
        <f t="shared" si="5"/>
        <v>15</v>
      </c>
      <c r="B55" s="99" t="str">
        <f t="shared" si="6"/>
        <v>Lou Campos</v>
      </c>
      <c r="C55" s="12">
        <v>4</v>
      </c>
      <c r="D55" s="13">
        <v>1</v>
      </c>
      <c r="E55" s="13">
        <v>2</v>
      </c>
      <c r="F55" s="14">
        <v>0</v>
      </c>
      <c r="G55" s="12"/>
      <c r="H55" s="13"/>
      <c r="I55" s="13"/>
      <c r="J55" s="14"/>
      <c r="K55" s="12"/>
      <c r="L55" s="13"/>
      <c r="M55" s="13"/>
      <c r="N55" s="14"/>
      <c r="O55" s="103">
        <f t="shared" si="10"/>
        <v>32</v>
      </c>
      <c r="P55" s="62">
        <f t="shared" si="11"/>
        <v>13</v>
      </c>
      <c r="Q55" s="62">
        <f t="shared" si="12"/>
        <v>9</v>
      </c>
      <c r="R55" s="104">
        <f t="shared" si="13"/>
        <v>0</v>
      </c>
      <c r="S55" s="98">
        <f t="shared" si="14"/>
        <v>0.40625</v>
      </c>
      <c r="U55" s="49" t="str">
        <f t="shared" si="7"/>
        <v>15</v>
      </c>
      <c r="V55" s="99" t="str">
        <f t="shared" si="15"/>
        <v>Lou Campos</v>
      </c>
      <c r="W55" s="65">
        <f t="shared" si="16"/>
        <v>0</v>
      </c>
      <c r="X55" s="65" t="str">
        <f t="shared" si="8"/>
        <v>N/A</v>
      </c>
      <c r="Y55" s="66">
        <f t="shared" si="17"/>
        <v>0.40625</v>
      </c>
      <c r="Z55" s="66" t="str">
        <f>IF($O55&gt;=summary!Q$2,"yes",CONCATENATE("Not &gt;= ",summary!Q$2))</f>
        <v>yes</v>
      </c>
      <c r="AA55" s="66">
        <f>IF(AND(summary!Q$1="po/g",AC55&gt;0),W55/AC55,IF(AND(summary!Q$1="po/g",AC55=0),0,W55))</f>
        <v>0</v>
      </c>
      <c r="AB55" s="66" t="str">
        <f>IF(AC55&gt;=summary!Q$3,"yes",CONCATENATE("Not &gt;= ",summary!Q$3))</f>
        <v>yes</v>
      </c>
      <c r="AC55" s="65">
        <f t="shared" si="9"/>
        <v>8</v>
      </c>
      <c r="AD55" s="128">
        <f>(S55*O55)/(O55+MAX(summary!$Q$2-O55,0))</f>
        <v>0.40625</v>
      </c>
    </row>
    <row r="56" spans="1:30" x14ac:dyDescent="0.25">
      <c r="A56" s="96" t="str">
        <f t="shared" si="5"/>
        <v>88</v>
      </c>
      <c r="B56" s="99" t="str">
        <f t="shared" si="6"/>
        <v>Michael Lewis</v>
      </c>
      <c r="C56" s="12">
        <v>1</v>
      </c>
      <c r="D56" s="13">
        <v>0</v>
      </c>
      <c r="E56" s="13">
        <v>0</v>
      </c>
      <c r="F56" s="14">
        <v>0</v>
      </c>
      <c r="G56" s="12"/>
      <c r="H56" s="13"/>
      <c r="I56" s="13"/>
      <c r="J56" s="14"/>
      <c r="K56" s="12"/>
      <c r="L56" s="13"/>
      <c r="M56" s="13"/>
      <c r="N56" s="14"/>
      <c r="O56" s="103">
        <f t="shared" si="10"/>
        <v>10</v>
      </c>
      <c r="P56" s="62">
        <f t="shared" si="11"/>
        <v>0</v>
      </c>
      <c r="Q56" s="62">
        <f t="shared" si="12"/>
        <v>5</v>
      </c>
      <c r="R56" s="104">
        <f t="shared" si="13"/>
        <v>3</v>
      </c>
      <c r="S56" s="98">
        <f t="shared" si="14"/>
        <v>0</v>
      </c>
      <c r="U56" s="49" t="str">
        <f t="shared" si="7"/>
        <v>88</v>
      </c>
      <c r="V56" s="99" t="str">
        <f t="shared" si="15"/>
        <v>Michael Lewis</v>
      </c>
      <c r="W56" s="65">
        <f t="shared" si="16"/>
        <v>3</v>
      </c>
      <c r="X56" s="65">
        <f t="shared" si="8"/>
        <v>3</v>
      </c>
      <c r="Y56" s="66">
        <f t="shared" si="17"/>
        <v>0</v>
      </c>
      <c r="Z56" s="66" t="str">
        <f>IF($O56&gt;=summary!Q$2,"yes",CONCATENATE("Not &gt;= ",summary!Q$2))</f>
        <v>Not &gt;= 20</v>
      </c>
      <c r="AA56" s="66">
        <f>IF(AND(summary!Q$1="po/g",AC56&gt;0),W56/AC56,IF(AND(summary!Q$1="po/g",AC56=0),0,W56))</f>
        <v>0.42857142857142855</v>
      </c>
      <c r="AB56" s="66" t="str">
        <f>IF(AC56&gt;=summary!Q$3,"yes",CONCATENATE("Not &gt;= ",summary!Q$3))</f>
        <v>yes</v>
      </c>
      <c r="AC56" s="65">
        <f t="shared" si="9"/>
        <v>7</v>
      </c>
      <c r="AD56" s="128">
        <f>(S56*O56)/(O56+MAX(summary!$Q$2-O56,0))</f>
        <v>0</v>
      </c>
    </row>
    <row r="57" spans="1:30" x14ac:dyDescent="0.25">
      <c r="A57" s="96" t="str">
        <f t="shared" si="5"/>
        <v>6</v>
      </c>
      <c r="B57" s="99" t="str">
        <f t="shared" si="6"/>
        <v>Frank Porter</v>
      </c>
      <c r="C57" s="12">
        <v>3</v>
      </c>
      <c r="D57" s="13">
        <v>1</v>
      </c>
      <c r="E57" s="13">
        <v>0</v>
      </c>
      <c r="F57" s="14">
        <v>0</v>
      </c>
      <c r="G57" s="12"/>
      <c r="H57" s="13"/>
      <c r="I57" s="13"/>
      <c r="J57" s="14"/>
      <c r="K57" s="12"/>
      <c r="L57" s="13"/>
      <c r="M57" s="13"/>
      <c r="N57" s="14"/>
      <c r="O57" s="103">
        <f t="shared" si="10"/>
        <v>5</v>
      </c>
      <c r="P57" s="62">
        <f t="shared" si="11"/>
        <v>1</v>
      </c>
      <c r="Q57" s="62">
        <f t="shared" si="12"/>
        <v>1</v>
      </c>
      <c r="R57" s="104">
        <f t="shared" si="13"/>
        <v>0</v>
      </c>
      <c r="S57" s="98">
        <f t="shared" si="14"/>
        <v>0.2</v>
      </c>
      <c r="U57" s="49" t="str">
        <f t="shared" si="7"/>
        <v>6</v>
      </c>
      <c r="V57" s="99" t="str">
        <f t="shared" si="15"/>
        <v>Frank Porter</v>
      </c>
      <c r="W57" s="65">
        <f t="shared" si="16"/>
        <v>0</v>
      </c>
      <c r="X57" s="65" t="str">
        <f t="shared" si="8"/>
        <v>N/A</v>
      </c>
      <c r="Y57" s="66">
        <f t="shared" si="17"/>
        <v>0.2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yes</v>
      </c>
      <c r="AC57" s="65">
        <f t="shared" si="9"/>
        <v>4</v>
      </c>
      <c r="AD57" s="128">
        <f>(S57*O57)/(O57+MAX(summary!$Q$2-O57,0))</f>
        <v>0.05</v>
      </c>
    </row>
    <row r="58" spans="1:30" x14ac:dyDescent="0.25">
      <c r="A58" s="96" t="str">
        <f t="shared" si="5"/>
        <v>21</v>
      </c>
      <c r="B58" s="99" t="str">
        <f t="shared" si="6"/>
        <v>Paul Howard</v>
      </c>
      <c r="C58" s="12">
        <v>2</v>
      </c>
      <c r="D58" s="13">
        <v>1</v>
      </c>
      <c r="E58" s="13">
        <v>1</v>
      </c>
      <c r="F58" s="14">
        <v>0</v>
      </c>
      <c r="G58" s="12"/>
      <c r="H58" s="13"/>
      <c r="I58" s="13"/>
      <c r="J58" s="14"/>
      <c r="K58" s="12"/>
      <c r="L58" s="13"/>
      <c r="M58" s="13"/>
      <c r="N58" s="14"/>
      <c r="O58" s="105">
        <f t="shared" si="10"/>
        <v>3</v>
      </c>
      <c r="P58" s="106">
        <f t="shared" si="11"/>
        <v>1</v>
      </c>
      <c r="Q58" s="106">
        <f t="shared" si="12"/>
        <v>1</v>
      </c>
      <c r="R58" s="107">
        <f t="shared" si="13"/>
        <v>2</v>
      </c>
      <c r="S58" s="98">
        <f t="shared" si="14"/>
        <v>0.33333333333333331</v>
      </c>
      <c r="U58" s="49" t="str">
        <f t="shared" si="7"/>
        <v>21</v>
      </c>
      <c r="V58" s="99" t="str">
        <f t="shared" si="15"/>
        <v>Paul Howard</v>
      </c>
      <c r="W58" s="65">
        <f t="shared" si="16"/>
        <v>2</v>
      </c>
      <c r="X58" s="65">
        <f t="shared" si="8"/>
        <v>2</v>
      </c>
      <c r="Y58" s="66">
        <f t="shared" si="17"/>
        <v>0.33333333333333331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0.5</v>
      </c>
      <c r="AB58" s="66" t="str">
        <f>IF(AC58&gt;=summary!Q$3,"yes",CONCATENATE("Not &gt;= ",summary!Q$3))</f>
        <v>yes</v>
      </c>
      <c r="AC58" s="65">
        <f t="shared" si="9"/>
        <v>4</v>
      </c>
      <c r="AD58" s="128">
        <f>(S58*O58)/(O58+MAX(summary!$Q$2-O58,0))</f>
        <v>0.05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Darnell Booker</v>
      </c>
      <c r="C63" s="25">
        <v>25</v>
      </c>
      <c r="D63" s="26">
        <v>7</v>
      </c>
      <c r="E63" s="26">
        <v>8</v>
      </c>
      <c r="F63" s="27">
        <v>13</v>
      </c>
      <c r="G63" s="71"/>
      <c r="H63" s="72"/>
      <c r="I63" s="72"/>
      <c r="J63" s="73"/>
      <c r="K63" s="71"/>
      <c r="L63" s="72"/>
      <c r="M63" s="72"/>
      <c r="N63" s="73"/>
      <c r="O63" s="25">
        <f t="shared" ref="O63:Q64" si="18">SUM(C18,G18,K18,O18,C40,G40,K40,O40,C63,G63,K63)</f>
        <v>248</v>
      </c>
      <c r="P63" s="25">
        <f t="shared" si="18"/>
        <v>95</v>
      </c>
      <c r="Q63" s="25">
        <f t="shared" si="18"/>
        <v>52</v>
      </c>
      <c r="R63" s="27"/>
      <c r="S63" s="74">
        <f>SUM(Q63/O63)</f>
        <v>0.20967741935483872</v>
      </c>
      <c r="V63" s="62" t="s">
        <v>23</v>
      </c>
      <c r="W63" s="65">
        <f>SUM(W47:W61)</f>
        <v>88</v>
      </c>
      <c r="X63" s="65">
        <f>SUM(X47:X61)</f>
        <v>88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>
        <f>B41</f>
        <v>0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 t="shared" si="18"/>
        <v>0</v>
      </c>
      <c r="P64" s="25">
        <f t="shared" si="18"/>
        <v>0</v>
      </c>
      <c r="Q64" s="25">
        <f t="shared" si="18"/>
        <v>0</v>
      </c>
      <c r="R64" s="27"/>
      <c r="S64" s="74" t="e">
        <f>SUM(Q64/O64)</f>
        <v>#DIV/0!</v>
      </c>
      <c r="V64" s="75" t="s">
        <v>24</v>
      </c>
      <c r="W64" s="69"/>
      <c r="X64" s="69"/>
      <c r="Y64" s="76">
        <f>MAX(Y47:Y61)</f>
        <v>0.5</v>
      </c>
      <c r="Z64" s="76"/>
      <c r="AA64" s="76">
        <f>MAX(AA47:AA61)</f>
        <v>3.7777777777777777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O65" si="19">SUM(C47:C61)</f>
        <v>25</v>
      </c>
      <c r="D65" s="35">
        <f t="shared" si="19"/>
        <v>7</v>
      </c>
      <c r="E65" s="35">
        <f t="shared" si="19"/>
        <v>8</v>
      </c>
      <c r="F65" s="35">
        <f t="shared" si="19"/>
        <v>13</v>
      </c>
      <c r="G65" s="35">
        <f t="shared" si="19"/>
        <v>0</v>
      </c>
      <c r="H65" s="35">
        <f t="shared" si="19"/>
        <v>0</v>
      </c>
      <c r="I65" s="35">
        <f t="shared" si="19"/>
        <v>0</v>
      </c>
      <c r="J65" s="35">
        <f t="shared" si="19"/>
        <v>0</v>
      </c>
      <c r="K65" s="35">
        <f t="shared" si="19"/>
        <v>0</v>
      </c>
      <c r="L65" s="35">
        <f t="shared" si="19"/>
        <v>0</v>
      </c>
      <c r="M65" s="35">
        <f t="shared" si="19"/>
        <v>0</v>
      </c>
      <c r="N65" s="35">
        <f t="shared" si="19"/>
        <v>0</v>
      </c>
      <c r="O65" s="67">
        <f t="shared" si="19"/>
        <v>248</v>
      </c>
      <c r="P65" s="81">
        <f>SUM(P46:P61)</f>
        <v>95</v>
      </c>
      <c r="Q65" s="81">
        <f>SUM(Q46:Q61)</f>
        <v>52</v>
      </c>
      <c r="R65" s="81">
        <f>SUM(R46:R61)</f>
        <v>88</v>
      </c>
      <c r="S65" s="82">
        <f>AVERAGE(P65/O65)</f>
        <v>0.38306451612903225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248</v>
      </c>
      <c r="D66" s="35">
        <f>SUM(P43,D65)</f>
        <v>95</v>
      </c>
      <c r="E66" s="35">
        <f>SUM(Q43,E65)</f>
        <v>52</v>
      </c>
      <c r="F66" s="35">
        <f>SUM(R43,F65)</f>
        <v>88</v>
      </c>
      <c r="G66" s="35">
        <f t="shared" ref="G66:M66" si="20">SUM(C66,G65)</f>
        <v>248</v>
      </c>
      <c r="H66" s="35">
        <f t="shared" si="20"/>
        <v>95</v>
      </c>
      <c r="I66" s="35">
        <f t="shared" si="20"/>
        <v>52</v>
      </c>
      <c r="J66" s="35">
        <f t="shared" si="20"/>
        <v>88</v>
      </c>
      <c r="K66" s="35">
        <f t="shared" si="20"/>
        <v>248</v>
      </c>
      <c r="L66" s="35">
        <f t="shared" si="20"/>
        <v>95</v>
      </c>
      <c r="M66" s="35">
        <f t="shared" si="20"/>
        <v>52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0.51530612244897966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1.1203703703703705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9</v>
      </c>
      <c r="E69" s="86" t="s">
        <v>32</v>
      </c>
      <c r="V69" s="90" t="s">
        <v>29</v>
      </c>
      <c r="W69" s="68" t="str">
        <f>B63</f>
        <v>Darnell Booker</v>
      </c>
      <c r="X69" s="92">
        <f>1-Q63/O63</f>
        <v>0.79032258064516125</v>
      </c>
      <c r="Y69" s="69" t="str">
        <f>IF(O63&gt;=summary!Q$4,"yes",CONCATENATE("Not &gt;= ",summary!Q$4))</f>
        <v>yes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>
        <f>B64</f>
        <v>0</v>
      </c>
      <c r="X70" s="95" t="e">
        <f>1-Q64/O64</f>
        <v>#DIV/0!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O1:Q1"/>
    <mergeCell ref="C1:E1"/>
    <mergeCell ref="G1:I1"/>
    <mergeCell ref="K1:M1"/>
    <mergeCell ref="V67:X67"/>
    <mergeCell ref="C45:E45"/>
    <mergeCell ref="G45:I45"/>
    <mergeCell ref="K45:M45"/>
    <mergeCell ref="K23:M23"/>
    <mergeCell ref="C23:E23"/>
    <mergeCell ref="G23:I23"/>
    <mergeCell ref="O23:Q23"/>
  </mergeCells>
  <phoneticPr fontId="0" type="noConversion"/>
  <conditionalFormatting sqref="Y47:Z62">
    <cfRule type="cellIs" dxfId="17" priority="1" stopIfTrue="1" operator="equal">
      <formula>$Y$64</formula>
    </cfRule>
  </conditionalFormatting>
  <conditionalFormatting sqref="AA47:AB62">
    <cfRule type="cellIs" dxfId="16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FD23A-6B99-4D35-A837-98D4E3589EF0}">
  <sheetPr codeName="Sheet24"/>
  <dimension ref="A1:AD70"/>
  <sheetViews>
    <sheetView zoomScale="75" zoomScaleNormal="75" workbookViewId="0">
      <pane xSplit="2" ySplit="2" topLeftCell="C3" activePane="bottomRight" state="frozen"/>
      <selection activeCell="C3" sqref="C3"/>
      <selection pane="topRight" activeCell="C3" sqref="C3"/>
      <selection pane="bottomLeft" activeCell="C3" sqref="C3"/>
      <selection pane="bottomRight" activeCell="C3" sqref="C3"/>
    </sheetView>
  </sheetViews>
  <sheetFormatPr defaultRowHeight="13.2" x14ac:dyDescent="0.25"/>
  <cols>
    <col min="2" max="2" width="18.109375" customWidth="1"/>
    <col min="3" max="18" width="5.33203125" customWidth="1"/>
    <col min="19" max="19" width="18" customWidth="1"/>
    <col min="22" max="22" width="20.5546875" customWidth="1"/>
    <col min="23" max="24" width="9.33203125" bestFit="1" customWidth="1"/>
    <col min="25" max="25" width="9.44140625" bestFit="1" customWidth="1"/>
    <col min="27" max="27" width="12.109375" customWidth="1"/>
    <col min="29" max="29" width="9.33203125" bestFit="1" customWidth="1"/>
  </cols>
  <sheetData>
    <row r="1" spans="1:19" ht="13.8" thickBot="1" x14ac:dyDescent="0.3">
      <c r="A1" s="1" t="s">
        <v>0</v>
      </c>
      <c r="B1" s="2" t="s">
        <v>1</v>
      </c>
      <c r="C1" s="159" t="s">
        <v>51</v>
      </c>
      <c r="D1" s="160"/>
      <c r="E1" s="161"/>
      <c r="F1" s="4">
        <v>6</v>
      </c>
      <c r="G1" s="159" t="s">
        <v>238</v>
      </c>
      <c r="H1" s="160"/>
      <c r="I1" s="161"/>
      <c r="J1" s="4">
        <v>2</v>
      </c>
      <c r="K1" s="159" t="s">
        <v>63</v>
      </c>
      <c r="L1" s="160"/>
      <c r="M1" s="161"/>
      <c r="N1" s="4">
        <v>11</v>
      </c>
      <c r="O1" s="159" t="s">
        <v>52</v>
      </c>
      <c r="P1" s="160"/>
      <c r="Q1" s="161"/>
      <c r="R1" s="4">
        <v>2</v>
      </c>
      <c r="S1" s="6"/>
    </row>
    <row r="2" spans="1:19" ht="13.8" thickBot="1" x14ac:dyDescent="0.3">
      <c r="A2" s="7" t="s">
        <v>2</v>
      </c>
      <c r="B2" s="2" t="s">
        <v>3</v>
      </c>
      <c r="C2" s="8" t="s">
        <v>4</v>
      </c>
      <c r="D2" s="8" t="s">
        <v>5</v>
      </c>
      <c r="E2" s="8" t="s">
        <v>6</v>
      </c>
      <c r="F2" s="8" t="s">
        <v>7</v>
      </c>
      <c r="G2" s="8" t="s">
        <v>4</v>
      </c>
      <c r="H2" s="8" t="s">
        <v>5</v>
      </c>
      <c r="I2" s="8" t="s">
        <v>6</v>
      </c>
      <c r="J2" s="8" t="s">
        <v>7</v>
      </c>
      <c r="K2" s="8" t="s">
        <v>4</v>
      </c>
      <c r="L2" s="8" t="s">
        <v>5</v>
      </c>
      <c r="M2" s="8" t="s">
        <v>6</v>
      </c>
      <c r="N2" s="8" t="s">
        <v>7</v>
      </c>
      <c r="O2" s="8" t="s">
        <v>4</v>
      </c>
      <c r="P2" s="8" t="s">
        <v>5</v>
      </c>
      <c r="Q2" s="8" t="s">
        <v>6</v>
      </c>
      <c r="R2" s="8" t="s">
        <v>7</v>
      </c>
      <c r="S2" s="10"/>
    </row>
    <row r="3" spans="1:19" x14ac:dyDescent="0.25">
      <c r="A3" s="96" t="s">
        <v>143</v>
      </c>
      <c r="B3" s="99" t="s">
        <v>80</v>
      </c>
      <c r="C3" s="12">
        <v>3</v>
      </c>
      <c r="D3" s="13">
        <v>0</v>
      </c>
      <c r="E3" s="13">
        <v>0</v>
      </c>
      <c r="F3" s="14">
        <v>0</v>
      </c>
      <c r="G3" s="12">
        <v>5</v>
      </c>
      <c r="H3" s="13">
        <v>3</v>
      </c>
      <c r="I3" s="13">
        <v>0</v>
      </c>
      <c r="J3" s="14">
        <v>0</v>
      </c>
      <c r="K3" s="140"/>
      <c r="L3" s="141"/>
      <c r="M3" s="141"/>
      <c r="N3" s="142"/>
      <c r="O3" s="140">
        <v>0</v>
      </c>
      <c r="P3" s="141">
        <v>0</v>
      </c>
      <c r="Q3" s="141">
        <v>0</v>
      </c>
      <c r="R3" s="142">
        <v>0</v>
      </c>
      <c r="S3" s="17"/>
    </row>
    <row r="4" spans="1:19" x14ac:dyDescent="0.25">
      <c r="A4" s="96" t="s">
        <v>160</v>
      </c>
      <c r="B4" s="99" t="s">
        <v>84</v>
      </c>
      <c r="C4" s="12">
        <v>3</v>
      </c>
      <c r="D4" s="13">
        <v>2</v>
      </c>
      <c r="E4" s="13">
        <v>0</v>
      </c>
      <c r="F4" s="14">
        <v>1</v>
      </c>
      <c r="G4" s="12"/>
      <c r="H4" s="13"/>
      <c r="I4" s="13"/>
      <c r="J4" s="14"/>
      <c r="K4" s="140">
        <v>4</v>
      </c>
      <c r="L4" s="141">
        <v>2</v>
      </c>
      <c r="M4" s="141">
        <v>0</v>
      </c>
      <c r="N4" s="142">
        <v>0</v>
      </c>
      <c r="O4" s="140">
        <v>2</v>
      </c>
      <c r="P4" s="141">
        <v>1</v>
      </c>
      <c r="Q4" s="141">
        <v>1</v>
      </c>
      <c r="R4" s="142">
        <v>0</v>
      </c>
      <c r="S4" s="17"/>
    </row>
    <row r="5" spans="1:19" x14ac:dyDescent="0.25">
      <c r="A5" s="96" t="s">
        <v>119</v>
      </c>
      <c r="B5" s="99" t="s">
        <v>82</v>
      </c>
      <c r="C5" s="12">
        <v>6</v>
      </c>
      <c r="D5" s="13">
        <v>3</v>
      </c>
      <c r="E5" s="13">
        <v>1</v>
      </c>
      <c r="F5" s="14">
        <v>2</v>
      </c>
      <c r="G5" s="12">
        <v>3</v>
      </c>
      <c r="H5" s="13">
        <v>1</v>
      </c>
      <c r="I5" s="13">
        <v>0</v>
      </c>
      <c r="J5" s="14">
        <v>0</v>
      </c>
      <c r="K5" s="140">
        <v>5</v>
      </c>
      <c r="L5" s="141">
        <v>3</v>
      </c>
      <c r="M5" s="141">
        <v>0</v>
      </c>
      <c r="N5" s="142">
        <v>1</v>
      </c>
      <c r="O5" s="140">
        <v>5</v>
      </c>
      <c r="P5" s="141">
        <v>5</v>
      </c>
      <c r="Q5" s="141">
        <v>0</v>
      </c>
      <c r="R5" s="142">
        <v>0</v>
      </c>
      <c r="S5" s="17"/>
    </row>
    <row r="6" spans="1:19" x14ac:dyDescent="0.25">
      <c r="A6" s="96" t="s">
        <v>113</v>
      </c>
      <c r="B6" s="99" t="s">
        <v>181</v>
      </c>
      <c r="C6" s="12">
        <v>5</v>
      </c>
      <c r="D6" s="13">
        <v>4</v>
      </c>
      <c r="E6" s="13">
        <v>0</v>
      </c>
      <c r="F6" s="14">
        <v>1</v>
      </c>
      <c r="G6" s="12">
        <v>6</v>
      </c>
      <c r="H6" s="13">
        <v>1</v>
      </c>
      <c r="I6" s="13">
        <v>0</v>
      </c>
      <c r="J6" s="14">
        <v>6</v>
      </c>
      <c r="K6" s="140">
        <v>5</v>
      </c>
      <c r="L6" s="141">
        <v>4</v>
      </c>
      <c r="M6" s="141">
        <v>1</v>
      </c>
      <c r="N6" s="142">
        <v>1</v>
      </c>
      <c r="O6" s="140">
        <v>5</v>
      </c>
      <c r="P6" s="141">
        <v>3</v>
      </c>
      <c r="Q6" s="141">
        <v>2</v>
      </c>
      <c r="R6" s="142">
        <v>3</v>
      </c>
      <c r="S6" s="17" t="s">
        <v>8</v>
      </c>
    </row>
    <row r="7" spans="1:19" x14ac:dyDescent="0.25">
      <c r="A7" s="96" t="s">
        <v>136</v>
      </c>
      <c r="B7" s="99" t="s">
        <v>190</v>
      </c>
      <c r="C7" s="12">
        <v>1</v>
      </c>
      <c r="D7" s="13">
        <v>0</v>
      </c>
      <c r="E7" s="13">
        <v>0</v>
      </c>
      <c r="F7" s="14">
        <v>1</v>
      </c>
      <c r="G7" s="12">
        <v>2</v>
      </c>
      <c r="H7" s="13">
        <v>0</v>
      </c>
      <c r="I7" s="13">
        <v>1</v>
      </c>
      <c r="J7" s="14">
        <v>0</v>
      </c>
      <c r="K7" s="140"/>
      <c r="L7" s="141"/>
      <c r="M7" s="141"/>
      <c r="N7" s="142"/>
      <c r="O7" s="140">
        <v>2</v>
      </c>
      <c r="P7" s="141">
        <v>2</v>
      </c>
      <c r="Q7" s="141">
        <v>0</v>
      </c>
      <c r="R7" s="142">
        <v>0</v>
      </c>
      <c r="S7" s="17"/>
    </row>
    <row r="8" spans="1:19" x14ac:dyDescent="0.25">
      <c r="A8" s="96" t="s">
        <v>135</v>
      </c>
      <c r="B8" s="99" t="s">
        <v>76</v>
      </c>
      <c r="C8" s="12">
        <v>5</v>
      </c>
      <c r="D8" s="13">
        <v>4</v>
      </c>
      <c r="E8" s="13">
        <v>0</v>
      </c>
      <c r="F8" s="14">
        <v>0</v>
      </c>
      <c r="G8" s="12">
        <v>5</v>
      </c>
      <c r="H8" s="13">
        <v>4</v>
      </c>
      <c r="I8" s="13">
        <v>0</v>
      </c>
      <c r="J8" s="14">
        <v>0</v>
      </c>
      <c r="K8" s="140">
        <v>5</v>
      </c>
      <c r="L8" s="141">
        <v>2</v>
      </c>
      <c r="M8" s="141">
        <v>0</v>
      </c>
      <c r="N8" s="142">
        <v>0</v>
      </c>
      <c r="O8" s="140">
        <v>3</v>
      </c>
      <c r="P8" s="141">
        <v>3</v>
      </c>
      <c r="Q8" s="141">
        <v>0</v>
      </c>
      <c r="R8" s="142">
        <v>0</v>
      </c>
      <c r="S8" s="17"/>
    </row>
    <row r="9" spans="1:19" x14ac:dyDescent="0.25">
      <c r="A9" s="96" t="s">
        <v>118</v>
      </c>
      <c r="B9" s="99" t="s">
        <v>73</v>
      </c>
      <c r="C9" s="12">
        <v>5</v>
      </c>
      <c r="D9" s="13">
        <v>2</v>
      </c>
      <c r="E9" s="13">
        <v>0</v>
      </c>
      <c r="F9" s="14">
        <v>5</v>
      </c>
      <c r="G9" s="12">
        <v>0</v>
      </c>
      <c r="H9" s="13">
        <v>0</v>
      </c>
      <c r="I9" s="13">
        <v>0</v>
      </c>
      <c r="J9" s="14">
        <v>0</v>
      </c>
      <c r="K9" s="140">
        <v>4</v>
      </c>
      <c r="L9" s="141">
        <v>0</v>
      </c>
      <c r="M9" s="141">
        <v>1</v>
      </c>
      <c r="N9" s="142">
        <v>10</v>
      </c>
      <c r="O9" s="140">
        <v>5</v>
      </c>
      <c r="P9" s="141">
        <v>1</v>
      </c>
      <c r="Q9" s="141">
        <v>0</v>
      </c>
      <c r="R9" s="142">
        <v>5</v>
      </c>
      <c r="S9" s="17"/>
    </row>
    <row r="10" spans="1:19" x14ac:dyDescent="0.25">
      <c r="A10" s="96" t="s">
        <v>138</v>
      </c>
      <c r="B10" s="99" t="s">
        <v>210</v>
      </c>
      <c r="C10" s="12">
        <v>5</v>
      </c>
      <c r="D10" s="13">
        <v>3</v>
      </c>
      <c r="E10" s="13">
        <v>1</v>
      </c>
      <c r="F10" s="14">
        <v>0</v>
      </c>
      <c r="G10" s="12">
        <v>6</v>
      </c>
      <c r="H10" s="13">
        <v>5</v>
      </c>
      <c r="I10" s="13">
        <v>1</v>
      </c>
      <c r="J10" s="14">
        <v>0</v>
      </c>
      <c r="K10" s="140">
        <v>5</v>
      </c>
      <c r="L10" s="141">
        <v>1</v>
      </c>
      <c r="M10" s="141">
        <v>2</v>
      </c>
      <c r="N10" s="142">
        <v>0</v>
      </c>
      <c r="O10" s="140">
        <v>5</v>
      </c>
      <c r="P10" s="141">
        <v>4</v>
      </c>
      <c r="Q10" s="141">
        <v>0</v>
      </c>
      <c r="R10" s="142">
        <v>2</v>
      </c>
      <c r="S10" s="17"/>
    </row>
    <row r="11" spans="1:19" x14ac:dyDescent="0.25">
      <c r="A11" s="96" t="s">
        <v>117</v>
      </c>
      <c r="B11" s="99" t="s">
        <v>182</v>
      </c>
      <c r="C11" s="12">
        <v>0</v>
      </c>
      <c r="D11" s="13">
        <v>0</v>
      </c>
      <c r="E11" s="13">
        <v>0</v>
      </c>
      <c r="F11" s="14">
        <v>0</v>
      </c>
      <c r="G11" s="12">
        <v>5</v>
      </c>
      <c r="H11" s="13">
        <v>3</v>
      </c>
      <c r="I11" s="13">
        <v>1</v>
      </c>
      <c r="J11" s="14">
        <v>0</v>
      </c>
      <c r="K11" s="140">
        <v>0</v>
      </c>
      <c r="L11" s="141">
        <v>0</v>
      </c>
      <c r="M11" s="141">
        <v>0</v>
      </c>
      <c r="N11" s="142">
        <v>1</v>
      </c>
      <c r="O11" s="140">
        <v>2</v>
      </c>
      <c r="P11" s="141">
        <v>1</v>
      </c>
      <c r="Q11" s="141">
        <v>1</v>
      </c>
      <c r="R11" s="142">
        <v>0</v>
      </c>
      <c r="S11" s="17"/>
    </row>
    <row r="12" spans="1:19" x14ac:dyDescent="0.25">
      <c r="A12" s="96" t="s">
        <v>125</v>
      </c>
      <c r="B12" s="99" t="s">
        <v>75</v>
      </c>
      <c r="C12" s="12"/>
      <c r="D12" s="13"/>
      <c r="E12" s="13"/>
      <c r="F12" s="14"/>
      <c r="G12" s="12">
        <v>0</v>
      </c>
      <c r="H12" s="13">
        <v>0</v>
      </c>
      <c r="I12" s="13">
        <v>0</v>
      </c>
      <c r="J12" s="14">
        <v>3</v>
      </c>
      <c r="K12" s="12"/>
      <c r="L12" s="13"/>
      <c r="M12" s="13"/>
      <c r="N12" s="14"/>
      <c r="O12" s="12">
        <v>0</v>
      </c>
      <c r="P12" s="13">
        <v>0</v>
      </c>
      <c r="Q12" s="13">
        <v>0</v>
      </c>
      <c r="R12" s="14">
        <v>2</v>
      </c>
      <c r="S12" s="17"/>
    </row>
    <row r="13" spans="1:19" x14ac:dyDescent="0.25">
      <c r="A13" s="96"/>
      <c r="B13" s="99"/>
      <c r="C13" s="12"/>
      <c r="D13" s="13"/>
      <c r="E13" s="13"/>
      <c r="F13" s="14"/>
      <c r="G13" s="12"/>
      <c r="H13" s="13"/>
      <c r="I13" s="13"/>
      <c r="J13" s="14"/>
      <c r="K13" s="12"/>
      <c r="L13" s="13"/>
      <c r="M13" s="13"/>
      <c r="N13" s="14"/>
      <c r="O13" s="12"/>
      <c r="P13" s="13"/>
      <c r="Q13" s="13"/>
      <c r="R13" s="14"/>
      <c r="S13" s="17"/>
    </row>
    <row r="14" spans="1:19" x14ac:dyDescent="0.25">
      <c r="A14" s="96"/>
      <c r="B14" s="99"/>
      <c r="C14" s="12"/>
      <c r="D14" s="13"/>
      <c r="E14" s="13"/>
      <c r="F14" s="14"/>
      <c r="G14" s="12"/>
      <c r="H14" s="13"/>
      <c r="I14" s="13"/>
      <c r="J14" s="14"/>
      <c r="K14" s="12"/>
      <c r="L14" s="13"/>
      <c r="M14" s="13"/>
      <c r="N14" s="14"/>
      <c r="O14" s="12"/>
      <c r="P14" s="13"/>
      <c r="Q14" s="13"/>
      <c r="R14" s="14"/>
      <c r="S14" s="17"/>
    </row>
    <row r="15" spans="1:19" x14ac:dyDescent="0.25">
      <c r="A15" s="96"/>
      <c r="B15" s="99"/>
      <c r="C15" s="12"/>
      <c r="D15" s="13"/>
      <c r="E15" s="13"/>
      <c r="F15" s="14"/>
      <c r="G15" s="12"/>
      <c r="H15" s="13"/>
      <c r="I15" s="13"/>
      <c r="J15" s="14"/>
      <c r="K15" s="12"/>
      <c r="L15" s="13"/>
      <c r="M15" s="13"/>
      <c r="N15" s="14"/>
      <c r="O15" s="12"/>
      <c r="P15" s="13"/>
      <c r="Q15" s="13"/>
      <c r="R15" s="14"/>
      <c r="S15" s="17"/>
    </row>
    <row r="16" spans="1:19" x14ac:dyDescent="0.25">
      <c r="A16" s="96"/>
      <c r="B16" s="99"/>
      <c r="C16" s="12"/>
      <c r="D16" s="13"/>
      <c r="E16" s="13"/>
      <c r="F16" s="14"/>
      <c r="G16" s="12"/>
      <c r="H16" s="13"/>
      <c r="I16" s="13"/>
      <c r="J16" s="14"/>
      <c r="K16" s="12"/>
      <c r="L16" s="13"/>
      <c r="M16" s="13"/>
      <c r="N16" s="14"/>
      <c r="O16" s="12"/>
      <c r="P16" s="13"/>
      <c r="Q16" s="13"/>
      <c r="R16" s="14"/>
      <c r="S16" s="17" t="s">
        <v>8</v>
      </c>
    </row>
    <row r="17" spans="1:24" ht="13.8" thickBot="1" x14ac:dyDescent="0.3">
      <c r="A17" s="96" t="s">
        <v>8</v>
      </c>
      <c r="B17" s="100"/>
      <c r="C17" s="18"/>
      <c r="D17" s="19"/>
      <c r="E17" s="19"/>
      <c r="F17" s="20"/>
      <c r="G17" s="18"/>
      <c r="H17" s="19"/>
      <c r="I17" s="19"/>
      <c r="J17" s="20"/>
      <c r="K17" s="18"/>
      <c r="L17" s="19"/>
      <c r="M17" s="19"/>
      <c r="N17" s="20"/>
      <c r="O17" s="18"/>
      <c r="P17" s="19"/>
      <c r="Q17" s="19"/>
      <c r="R17" s="20"/>
      <c r="S17" s="17"/>
    </row>
    <row r="18" spans="1:24" x14ac:dyDescent="0.25">
      <c r="A18" s="23" t="s">
        <v>9</v>
      </c>
      <c r="B18" s="24" t="s">
        <v>183</v>
      </c>
      <c r="C18" s="25">
        <v>33</v>
      </c>
      <c r="D18" s="26">
        <v>18</v>
      </c>
      <c r="E18" s="26">
        <v>2</v>
      </c>
      <c r="F18" s="27">
        <v>10</v>
      </c>
      <c r="G18" s="25">
        <v>32</v>
      </c>
      <c r="H18" s="26">
        <v>17</v>
      </c>
      <c r="I18" s="26">
        <v>3</v>
      </c>
      <c r="J18" s="27">
        <v>9</v>
      </c>
      <c r="K18" s="25">
        <v>28</v>
      </c>
      <c r="L18" s="26">
        <v>12</v>
      </c>
      <c r="M18" s="26">
        <v>4</v>
      </c>
      <c r="N18" s="27">
        <v>13</v>
      </c>
      <c r="O18" s="25">
        <v>29</v>
      </c>
      <c r="P18" s="26">
        <v>20</v>
      </c>
      <c r="Q18" s="26">
        <v>4</v>
      </c>
      <c r="R18" s="27">
        <v>12</v>
      </c>
      <c r="S18" s="29"/>
    </row>
    <row r="19" spans="1:24" ht="13.8" thickBot="1" x14ac:dyDescent="0.3">
      <c r="A19" s="23"/>
      <c r="B19" s="120"/>
      <c r="C19" s="30"/>
      <c r="D19" s="31"/>
      <c r="E19" s="31"/>
      <c r="F19" s="32"/>
      <c r="G19" s="30"/>
      <c r="H19" s="31"/>
      <c r="I19" s="31"/>
      <c r="J19" s="32"/>
      <c r="K19" s="30"/>
      <c r="L19" s="31"/>
      <c r="M19" s="31"/>
      <c r="N19" s="32"/>
      <c r="O19" s="30"/>
      <c r="P19" s="31"/>
      <c r="Q19" s="31"/>
      <c r="R19" s="33"/>
      <c r="S19" s="29"/>
    </row>
    <row r="20" spans="1:24" ht="13.8" thickBot="1" x14ac:dyDescent="0.3">
      <c r="A20" s="23"/>
      <c r="B20" s="34" t="s">
        <v>10</v>
      </c>
      <c r="C20" s="35">
        <f t="shared" ref="C20:R20" si="0">SUM(C3:C17)</f>
        <v>33</v>
      </c>
      <c r="D20" s="35">
        <f t="shared" si="0"/>
        <v>18</v>
      </c>
      <c r="E20" s="35">
        <f t="shared" si="0"/>
        <v>2</v>
      </c>
      <c r="F20" s="35">
        <f t="shared" si="0"/>
        <v>10</v>
      </c>
      <c r="G20" s="35">
        <f t="shared" si="0"/>
        <v>32</v>
      </c>
      <c r="H20" s="35">
        <f t="shared" si="0"/>
        <v>17</v>
      </c>
      <c r="I20" s="35">
        <f t="shared" si="0"/>
        <v>3</v>
      </c>
      <c r="J20" s="35">
        <f t="shared" si="0"/>
        <v>9</v>
      </c>
      <c r="K20" s="35">
        <f t="shared" si="0"/>
        <v>28</v>
      </c>
      <c r="L20" s="35">
        <f t="shared" si="0"/>
        <v>12</v>
      </c>
      <c r="M20" s="35">
        <f t="shared" si="0"/>
        <v>4</v>
      </c>
      <c r="N20" s="35">
        <f t="shared" si="0"/>
        <v>13</v>
      </c>
      <c r="O20" s="35">
        <f t="shared" si="0"/>
        <v>29</v>
      </c>
      <c r="P20" s="35">
        <f t="shared" si="0"/>
        <v>20</v>
      </c>
      <c r="Q20" s="35">
        <f t="shared" si="0"/>
        <v>4</v>
      </c>
      <c r="R20" s="34">
        <f t="shared" si="0"/>
        <v>12</v>
      </c>
      <c r="S20" s="29"/>
    </row>
    <row r="21" spans="1:24" ht="13.8" thickBot="1" x14ac:dyDescent="0.3">
      <c r="A21" s="23"/>
      <c r="B21" s="34" t="s">
        <v>11</v>
      </c>
      <c r="C21" s="36">
        <f>C20</f>
        <v>33</v>
      </c>
      <c r="D21" s="36">
        <f>D20</f>
        <v>18</v>
      </c>
      <c r="E21" s="36">
        <f>E20</f>
        <v>2</v>
      </c>
      <c r="F21" s="36">
        <f>F20</f>
        <v>10</v>
      </c>
      <c r="G21" s="36">
        <f t="shared" ref="G21:R21" si="1">SUM(C21,G20)</f>
        <v>65</v>
      </c>
      <c r="H21" s="36">
        <f t="shared" si="1"/>
        <v>35</v>
      </c>
      <c r="I21" s="36">
        <f t="shared" si="1"/>
        <v>5</v>
      </c>
      <c r="J21" s="36">
        <f t="shared" si="1"/>
        <v>19</v>
      </c>
      <c r="K21" s="36">
        <f t="shared" si="1"/>
        <v>93</v>
      </c>
      <c r="L21" s="36">
        <f t="shared" si="1"/>
        <v>47</v>
      </c>
      <c r="M21" s="36">
        <f t="shared" si="1"/>
        <v>9</v>
      </c>
      <c r="N21" s="36">
        <f t="shared" si="1"/>
        <v>32</v>
      </c>
      <c r="O21" s="37">
        <f t="shared" si="1"/>
        <v>122</v>
      </c>
      <c r="P21" s="36">
        <f t="shared" si="1"/>
        <v>67</v>
      </c>
      <c r="Q21" s="36">
        <f t="shared" si="1"/>
        <v>13</v>
      </c>
      <c r="R21" s="38">
        <f t="shared" si="1"/>
        <v>44</v>
      </c>
      <c r="S21" s="29"/>
    </row>
    <row r="22" spans="1:24" ht="13.8" thickBot="1" x14ac:dyDescent="0.3">
      <c r="A22" s="39"/>
      <c r="B22" s="40" t="s">
        <v>12</v>
      </c>
      <c r="C22" s="41"/>
      <c r="D22" s="42"/>
      <c r="E22" s="42">
        <v>0</v>
      </c>
      <c r="F22" s="42"/>
      <c r="G22" s="41"/>
      <c r="H22" s="42"/>
      <c r="I22" s="42">
        <v>0</v>
      </c>
      <c r="J22" s="42"/>
      <c r="K22" s="41"/>
      <c r="L22" s="42"/>
      <c r="M22" s="42">
        <v>0</v>
      </c>
      <c r="N22" s="42"/>
      <c r="O22" s="41"/>
      <c r="P22" s="42"/>
      <c r="Q22" s="42">
        <v>0</v>
      </c>
      <c r="R22" s="42"/>
      <c r="S22" s="43"/>
    </row>
    <row r="23" spans="1:24" ht="13.5" customHeight="1" thickBot="1" x14ac:dyDescent="0.35">
      <c r="A23" s="1" t="s">
        <v>0</v>
      </c>
      <c r="B23" s="2" t="s">
        <v>1</v>
      </c>
      <c r="C23" s="159" t="s">
        <v>50</v>
      </c>
      <c r="D23" s="160"/>
      <c r="E23" s="161"/>
      <c r="F23" s="4">
        <v>6</v>
      </c>
      <c r="G23" s="159" t="s">
        <v>63</v>
      </c>
      <c r="H23" s="160"/>
      <c r="I23" s="161"/>
      <c r="J23" s="4">
        <v>19</v>
      </c>
      <c r="K23" s="159" t="s">
        <v>249</v>
      </c>
      <c r="L23" s="160"/>
      <c r="M23" s="161"/>
      <c r="N23" s="4">
        <v>15</v>
      </c>
      <c r="O23" s="162"/>
      <c r="P23" s="160"/>
      <c r="Q23" s="161"/>
      <c r="R23" s="5"/>
      <c r="S23" s="44"/>
      <c r="U23" s="45"/>
      <c r="V23" s="46"/>
      <c r="W23" s="45"/>
      <c r="X23" s="45"/>
    </row>
    <row r="24" spans="1:24" ht="13.8" thickBot="1" x14ac:dyDescent="0.3">
      <c r="A24" s="7" t="s">
        <v>2</v>
      </c>
      <c r="B24" s="2" t="s">
        <v>3</v>
      </c>
      <c r="C24" s="8" t="s">
        <v>4</v>
      </c>
      <c r="D24" s="8" t="s">
        <v>5</v>
      </c>
      <c r="E24" s="8" t="s">
        <v>6</v>
      </c>
      <c r="F24" s="8" t="s">
        <v>7</v>
      </c>
      <c r="G24" s="8" t="s">
        <v>4</v>
      </c>
      <c r="H24" s="8" t="s">
        <v>5</v>
      </c>
      <c r="I24" s="8" t="s">
        <v>6</v>
      </c>
      <c r="J24" s="8" t="s">
        <v>7</v>
      </c>
      <c r="K24" s="8" t="s">
        <v>4</v>
      </c>
      <c r="L24" s="8" t="s">
        <v>5</v>
      </c>
      <c r="M24" s="8" t="s">
        <v>6</v>
      </c>
      <c r="N24" s="8" t="s">
        <v>7</v>
      </c>
      <c r="O24" s="9" t="s">
        <v>4</v>
      </c>
      <c r="P24" s="8" t="s">
        <v>5</v>
      </c>
      <c r="Q24" s="8" t="s">
        <v>6</v>
      </c>
      <c r="R24" s="3" t="s">
        <v>7</v>
      </c>
      <c r="S24" s="10"/>
      <c r="U24" s="45"/>
      <c r="V24" s="45"/>
      <c r="W24" s="45"/>
      <c r="X24" s="45"/>
    </row>
    <row r="25" spans="1:24" x14ac:dyDescent="0.25">
      <c r="A25" s="96" t="str">
        <f t="shared" ref="A25:B39" si="2">A3</f>
        <v>2</v>
      </c>
      <c r="B25" s="99" t="str">
        <f t="shared" si="2"/>
        <v>John Parker</v>
      </c>
      <c r="C25" s="12"/>
      <c r="D25" s="13"/>
      <c r="E25" s="13"/>
      <c r="F25" s="14"/>
      <c r="G25" s="12">
        <v>1</v>
      </c>
      <c r="H25" s="13">
        <v>0</v>
      </c>
      <c r="I25" s="13">
        <v>0</v>
      </c>
      <c r="J25" s="14">
        <v>0</v>
      </c>
      <c r="K25" s="12">
        <v>1</v>
      </c>
      <c r="L25" s="13">
        <v>0</v>
      </c>
      <c r="M25" s="13">
        <v>0</v>
      </c>
      <c r="N25" s="14">
        <v>0</v>
      </c>
      <c r="O25" s="15"/>
      <c r="P25" s="13"/>
      <c r="Q25" s="13"/>
      <c r="R25" s="16"/>
      <c r="S25" s="17"/>
      <c r="U25" s="47"/>
      <c r="V25" s="48"/>
      <c r="W25" s="47"/>
      <c r="X25" s="45"/>
    </row>
    <row r="26" spans="1:24" x14ac:dyDescent="0.25">
      <c r="A26" s="96" t="str">
        <f t="shared" si="2"/>
        <v>1</v>
      </c>
      <c r="B26" s="99" t="str">
        <f t="shared" si="2"/>
        <v>Steve Stambaugh</v>
      </c>
      <c r="C26" s="12">
        <v>5</v>
      </c>
      <c r="D26" s="13">
        <v>3</v>
      </c>
      <c r="E26" s="13">
        <v>1</v>
      </c>
      <c r="F26" s="14">
        <v>0</v>
      </c>
      <c r="G26" s="12">
        <v>5</v>
      </c>
      <c r="H26" s="13">
        <v>1</v>
      </c>
      <c r="I26" s="13">
        <v>0</v>
      </c>
      <c r="J26" s="14">
        <v>1</v>
      </c>
      <c r="K26" s="12">
        <v>4</v>
      </c>
      <c r="L26" s="13">
        <v>0</v>
      </c>
      <c r="M26" s="13">
        <v>0</v>
      </c>
      <c r="N26" s="14">
        <v>2</v>
      </c>
      <c r="O26" s="15"/>
      <c r="P26" s="13"/>
      <c r="Q26" s="13"/>
      <c r="R26" s="16"/>
      <c r="S26" s="17"/>
      <c r="U26" s="49"/>
      <c r="V26" s="45"/>
      <c r="W26" s="45"/>
      <c r="X26" s="45"/>
    </row>
    <row r="27" spans="1:24" x14ac:dyDescent="0.25">
      <c r="A27" s="96" t="str">
        <f t="shared" si="2"/>
        <v>3</v>
      </c>
      <c r="B27" s="99" t="str">
        <f t="shared" si="2"/>
        <v>Doug Biggins</v>
      </c>
      <c r="C27" s="12">
        <v>6</v>
      </c>
      <c r="D27" s="13">
        <v>2</v>
      </c>
      <c r="E27" s="13">
        <v>2</v>
      </c>
      <c r="F27" s="14">
        <v>0</v>
      </c>
      <c r="G27" s="12">
        <v>5</v>
      </c>
      <c r="H27" s="13">
        <v>4</v>
      </c>
      <c r="I27" s="13">
        <v>0</v>
      </c>
      <c r="J27" s="14">
        <v>3</v>
      </c>
      <c r="K27" s="12">
        <v>4</v>
      </c>
      <c r="L27" s="13">
        <v>2</v>
      </c>
      <c r="M27" s="13">
        <v>0</v>
      </c>
      <c r="N27" s="14">
        <v>3</v>
      </c>
      <c r="O27" s="15"/>
      <c r="P27" s="13"/>
      <c r="Q27" s="13"/>
      <c r="R27" s="16"/>
      <c r="S27" s="17"/>
      <c r="U27" s="49"/>
      <c r="V27" s="45"/>
      <c r="W27" s="45"/>
      <c r="X27" s="45"/>
    </row>
    <row r="28" spans="1:24" ht="12.75" customHeight="1" x14ac:dyDescent="0.25">
      <c r="A28" s="96" t="str">
        <f t="shared" si="2"/>
        <v>4</v>
      </c>
      <c r="B28" s="99" t="str">
        <f t="shared" si="2"/>
        <v>Brett Sanders</v>
      </c>
      <c r="C28" s="12">
        <v>5</v>
      </c>
      <c r="D28" s="13">
        <v>4</v>
      </c>
      <c r="E28" s="13">
        <v>0</v>
      </c>
      <c r="F28" s="14">
        <v>1</v>
      </c>
      <c r="G28" s="12">
        <v>5</v>
      </c>
      <c r="H28" s="13">
        <v>2</v>
      </c>
      <c r="I28" s="13">
        <v>1</v>
      </c>
      <c r="J28" s="14">
        <v>2</v>
      </c>
      <c r="K28" s="12">
        <v>4</v>
      </c>
      <c r="L28" s="13">
        <v>3</v>
      </c>
      <c r="M28" s="13">
        <v>0</v>
      </c>
      <c r="N28" s="14">
        <v>0</v>
      </c>
      <c r="O28" s="15"/>
      <c r="P28" s="13"/>
      <c r="Q28" s="13"/>
      <c r="R28" s="16"/>
      <c r="S28" s="17"/>
      <c r="U28" s="49"/>
      <c r="V28" s="45"/>
      <c r="W28" s="50"/>
      <c r="X28" s="45"/>
    </row>
    <row r="29" spans="1:24" ht="12.75" customHeight="1" x14ac:dyDescent="0.25">
      <c r="A29" s="96" t="str">
        <f t="shared" si="2"/>
        <v>17</v>
      </c>
      <c r="B29" s="99" t="str">
        <f t="shared" si="2"/>
        <v>Jordy Stringer</v>
      </c>
      <c r="C29" s="12"/>
      <c r="D29" s="13"/>
      <c r="E29" s="13"/>
      <c r="F29" s="14"/>
      <c r="G29" s="12"/>
      <c r="H29" s="13"/>
      <c r="I29" s="13"/>
      <c r="J29" s="14"/>
      <c r="K29" s="12">
        <v>1</v>
      </c>
      <c r="L29" s="13">
        <v>1</v>
      </c>
      <c r="M29" s="13">
        <v>0</v>
      </c>
      <c r="N29" s="14">
        <v>0</v>
      </c>
      <c r="O29" s="15"/>
      <c r="P29" s="13"/>
      <c r="Q29" s="13"/>
      <c r="R29" s="16"/>
      <c r="S29" s="17"/>
      <c r="U29" s="49"/>
      <c r="V29" s="45"/>
      <c r="W29" s="50"/>
      <c r="X29" s="45"/>
    </row>
    <row r="30" spans="1:24" ht="12.75" customHeight="1" x14ac:dyDescent="0.25">
      <c r="A30" s="96" t="str">
        <f t="shared" si="2"/>
        <v>12</v>
      </c>
      <c r="B30" s="99" t="str">
        <f t="shared" si="2"/>
        <v>Chad Sumner</v>
      </c>
      <c r="C30" s="12">
        <v>5</v>
      </c>
      <c r="D30" s="13">
        <v>2</v>
      </c>
      <c r="E30" s="13">
        <v>0</v>
      </c>
      <c r="F30" s="14">
        <v>0</v>
      </c>
      <c r="G30" s="12">
        <v>5</v>
      </c>
      <c r="H30" s="13">
        <v>2</v>
      </c>
      <c r="I30" s="13">
        <v>2</v>
      </c>
      <c r="J30" s="14">
        <v>0</v>
      </c>
      <c r="K30" s="12">
        <v>4</v>
      </c>
      <c r="L30" s="13">
        <v>1</v>
      </c>
      <c r="M30" s="13">
        <v>2</v>
      </c>
      <c r="N30" s="14">
        <v>0</v>
      </c>
      <c r="O30" s="15"/>
      <c r="P30" s="13"/>
      <c r="Q30" s="13"/>
      <c r="R30" s="16"/>
      <c r="S30" s="17" t="s">
        <v>8</v>
      </c>
      <c r="U30" s="49"/>
      <c r="V30" s="45"/>
      <c r="W30" s="50"/>
      <c r="X30" s="45"/>
    </row>
    <row r="31" spans="1:24" ht="12.75" customHeight="1" x14ac:dyDescent="0.25">
      <c r="A31" s="96" t="str">
        <f t="shared" si="2"/>
        <v>9</v>
      </c>
      <c r="B31" s="99" t="str">
        <f t="shared" si="2"/>
        <v>Clint Woodard</v>
      </c>
      <c r="C31" s="12">
        <v>5</v>
      </c>
      <c r="D31" s="13">
        <v>1</v>
      </c>
      <c r="E31" s="13">
        <v>0</v>
      </c>
      <c r="F31" s="14">
        <v>7</v>
      </c>
      <c r="G31" s="12">
        <v>4</v>
      </c>
      <c r="H31" s="13">
        <v>0</v>
      </c>
      <c r="I31" s="13">
        <v>0</v>
      </c>
      <c r="J31" s="14">
        <v>6</v>
      </c>
      <c r="K31" s="12">
        <v>3</v>
      </c>
      <c r="L31" s="13">
        <v>0</v>
      </c>
      <c r="M31" s="13">
        <v>0</v>
      </c>
      <c r="N31" s="14">
        <v>9</v>
      </c>
      <c r="O31" s="15"/>
      <c r="P31" s="13"/>
      <c r="Q31" s="13"/>
      <c r="R31" s="16"/>
      <c r="S31" s="17"/>
      <c r="U31" s="49"/>
      <c r="V31" s="45"/>
      <c r="W31" s="50"/>
      <c r="X31" s="45"/>
    </row>
    <row r="32" spans="1:24" ht="12.75" customHeight="1" x14ac:dyDescent="0.25">
      <c r="A32" s="96" t="str">
        <f t="shared" si="2"/>
        <v>20</v>
      </c>
      <c r="B32" s="99" t="str">
        <f t="shared" si="2"/>
        <v>Demille Wright</v>
      </c>
      <c r="C32" s="12">
        <v>6</v>
      </c>
      <c r="D32" s="13">
        <v>2</v>
      </c>
      <c r="E32" s="13">
        <v>2</v>
      </c>
      <c r="F32" s="14">
        <v>1</v>
      </c>
      <c r="G32" s="12">
        <v>5</v>
      </c>
      <c r="H32" s="13">
        <v>3</v>
      </c>
      <c r="I32" s="13">
        <v>0</v>
      </c>
      <c r="J32" s="14">
        <v>0</v>
      </c>
      <c r="K32" s="12">
        <v>3</v>
      </c>
      <c r="L32" s="13">
        <v>0</v>
      </c>
      <c r="M32" s="13">
        <v>1</v>
      </c>
      <c r="N32" s="14">
        <v>0</v>
      </c>
      <c r="O32" s="15"/>
      <c r="P32" s="13"/>
      <c r="Q32" s="13"/>
      <c r="R32" s="16"/>
      <c r="S32" s="17"/>
      <c r="U32" s="49"/>
      <c r="V32" s="45"/>
      <c r="W32" s="50"/>
      <c r="X32" s="45"/>
    </row>
    <row r="33" spans="1:30" ht="12.75" customHeight="1" x14ac:dyDescent="0.25">
      <c r="A33" s="96" t="str">
        <f t="shared" si="2"/>
        <v>0</v>
      </c>
      <c r="B33" s="99" t="str">
        <f t="shared" si="2"/>
        <v>Jason Dobbs</v>
      </c>
      <c r="C33" s="12">
        <v>0</v>
      </c>
      <c r="D33" s="13">
        <v>0</v>
      </c>
      <c r="E33" s="13">
        <v>0</v>
      </c>
      <c r="F33" s="14">
        <v>2</v>
      </c>
      <c r="G33" s="12">
        <v>0</v>
      </c>
      <c r="H33" s="13">
        <v>0</v>
      </c>
      <c r="I33" s="13">
        <v>0</v>
      </c>
      <c r="J33" s="14">
        <v>2</v>
      </c>
      <c r="K33" s="12">
        <v>1</v>
      </c>
      <c r="L33" s="13">
        <v>0</v>
      </c>
      <c r="M33" s="13">
        <v>1</v>
      </c>
      <c r="N33" s="14">
        <v>0</v>
      </c>
      <c r="O33" s="15"/>
      <c r="P33" s="13"/>
      <c r="Q33" s="13"/>
      <c r="R33" s="16"/>
      <c r="S33" s="17"/>
      <c r="U33" s="49"/>
      <c r="V33" s="45"/>
      <c r="W33" s="50"/>
      <c r="X33" s="45"/>
    </row>
    <row r="34" spans="1:30" ht="12.75" customHeight="1" x14ac:dyDescent="0.25">
      <c r="A34" s="96" t="str">
        <f t="shared" si="2"/>
        <v>13</v>
      </c>
      <c r="B34" s="99" t="str">
        <f t="shared" si="2"/>
        <v>Greg Gontaryk</v>
      </c>
      <c r="C34" s="12">
        <v>0</v>
      </c>
      <c r="D34" s="13">
        <v>0</v>
      </c>
      <c r="E34" s="13">
        <v>0</v>
      </c>
      <c r="F34" s="14">
        <v>0</v>
      </c>
      <c r="G34" s="12">
        <v>0</v>
      </c>
      <c r="H34" s="13">
        <v>0</v>
      </c>
      <c r="I34" s="13">
        <v>0</v>
      </c>
      <c r="J34" s="14">
        <v>1</v>
      </c>
      <c r="K34" s="12">
        <v>0</v>
      </c>
      <c r="L34" s="13">
        <v>0</v>
      </c>
      <c r="M34" s="13">
        <v>0</v>
      </c>
      <c r="N34" s="14">
        <v>2</v>
      </c>
      <c r="O34" s="15"/>
      <c r="P34" s="13"/>
      <c r="Q34" s="13"/>
      <c r="R34" s="16"/>
      <c r="S34" s="17"/>
      <c r="U34" s="49"/>
      <c r="V34" s="45"/>
      <c r="W34" s="50"/>
      <c r="X34" s="45"/>
    </row>
    <row r="35" spans="1:30" ht="15" x14ac:dyDescent="0.25">
      <c r="A35" s="96">
        <f t="shared" si="2"/>
        <v>0</v>
      </c>
      <c r="B35" s="99">
        <f t="shared" si="2"/>
        <v>0</v>
      </c>
      <c r="C35" s="12"/>
      <c r="D35" s="13"/>
      <c r="E35" s="13"/>
      <c r="F35" s="14"/>
      <c r="G35" s="12"/>
      <c r="H35" s="13"/>
      <c r="I35" s="13"/>
      <c r="J35" s="14"/>
      <c r="K35" s="12"/>
      <c r="L35" s="13"/>
      <c r="M35" s="13"/>
      <c r="N35" s="14"/>
      <c r="O35" s="15"/>
      <c r="P35" s="13"/>
      <c r="Q35" s="13"/>
      <c r="R35" s="16"/>
      <c r="S35" s="17"/>
      <c r="U35" s="49"/>
      <c r="V35" s="45"/>
      <c r="W35" s="50"/>
      <c r="X35" s="45"/>
    </row>
    <row r="36" spans="1:30" x14ac:dyDescent="0.25">
      <c r="A36" s="96">
        <f t="shared" si="2"/>
        <v>0</v>
      </c>
      <c r="B36" s="99">
        <f t="shared" si="2"/>
        <v>0</v>
      </c>
      <c r="C36" s="12"/>
      <c r="D36" s="13"/>
      <c r="E36" s="13"/>
      <c r="F36" s="14"/>
      <c r="G36" s="12"/>
      <c r="H36" s="13"/>
      <c r="I36" s="13"/>
      <c r="J36" s="14"/>
      <c r="K36" s="12"/>
      <c r="L36" s="13"/>
      <c r="M36" s="13"/>
      <c r="N36" s="14"/>
      <c r="O36" s="15"/>
      <c r="P36" s="13"/>
      <c r="Q36" s="13"/>
      <c r="R36" s="16"/>
      <c r="S36" s="17"/>
      <c r="U36" s="49"/>
      <c r="V36" s="45"/>
      <c r="W36" s="45"/>
      <c r="X36" s="45"/>
    </row>
    <row r="37" spans="1:30" x14ac:dyDescent="0.25">
      <c r="A37" s="96">
        <f t="shared" si="2"/>
        <v>0</v>
      </c>
      <c r="B37" s="99">
        <f t="shared" si="2"/>
        <v>0</v>
      </c>
      <c r="C37" s="12"/>
      <c r="D37" s="13"/>
      <c r="E37" s="13"/>
      <c r="F37" s="14"/>
      <c r="G37" s="12"/>
      <c r="H37" s="13"/>
      <c r="I37" s="13"/>
      <c r="J37" s="14"/>
      <c r="K37" s="12"/>
      <c r="L37" s="13"/>
      <c r="M37" s="13"/>
      <c r="N37" s="14"/>
      <c r="O37" s="15"/>
      <c r="P37" s="13"/>
      <c r="Q37" s="13"/>
      <c r="R37" s="16"/>
      <c r="S37" s="17"/>
      <c r="U37" s="49"/>
      <c r="V37" s="45"/>
      <c r="W37" s="45"/>
      <c r="X37" s="45"/>
    </row>
    <row r="38" spans="1:30" x14ac:dyDescent="0.25">
      <c r="A38" s="96">
        <f t="shared" si="2"/>
        <v>0</v>
      </c>
      <c r="B38" s="99">
        <f t="shared" si="2"/>
        <v>0</v>
      </c>
      <c r="C38" s="12"/>
      <c r="D38" s="13"/>
      <c r="E38" s="13"/>
      <c r="F38" s="14"/>
      <c r="G38" s="12"/>
      <c r="H38" s="13"/>
      <c r="I38" s="13"/>
      <c r="J38" s="14"/>
      <c r="K38" s="12"/>
      <c r="L38" s="13"/>
      <c r="M38" s="13"/>
      <c r="N38" s="14"/>
      <c r="O38" s="15"/>
      <c r="P38" s="13"/>
      <c r="Q38" s="13"/>
      <c r="R38" s="16"/>
      <c r="S38" s="17" t="s">
        <v>8</v>
      </c>
      <c r="U38" s="49"/>
      <c r="V38" s="45"/>
      <c r="W38" s="45"/>
      <c r="X38" s="45"/>
    </row>
    <row r="39" spans="1:30" ht="13.8" thickBot="1" x14ac:dyDescent="0.3">
      <c r="A39" s="96" t="str">
        <f t="shared" si="2"/>
        <v xml:space="preserve"> </v>
      </c>
      <c r="B39" s="100">
        <f t="shared" si="2"/>
        <v>0</v>
      </c>
      <c r="C39" s="18"/>
      <c r="D39" s="19"/>
      <c r="E39" s="19"/>
      <c r="F39" s="20"/>
      <c r="G39" s="18"/>
      <c r="H39" s="19"/>
      <c r="I39" s="19"/>
      <c r="J39" s="20"/>
      <c r="K39" s="18"/>
      <c r="L39" s="19"/>
      <c r="M39" s="19"/>
      <c r="N39" s="20"/>
      <c r="O39" s="21"/>
      <c r="P39" s="19"/>
      <c r="Q39" s="19"/>
      <c r="R39" s="22"/>
      <c r="S39" s="17"/>
      <c r="U39" s="49"/>
      <c r="V39" s="45"/>
      <c r="W39" s="45"/>
      <c r="X39" s="45"/>
    </row>
    <row r="40" spans="1:30" x14ac:dyDescent="0.25">
      <c r="A40" s="23" t="s">
        <v>9</v>
      </c>
      <c r="B40" s="24" t="str">
        <f>B18</f>
        <v>Jared Woodard</v>
      </c>
      <c r="C40" s="25">
        <v>32</v>
      </c>
      <c r="D40" s="26">
        <v>14</v>
      </c>
      <c r="E40" s="26">
        <v>5</v>
      </c>
      <c r="F40" s="27">
        <v>11</v>
      </c>
      <c r="G40" s="25">
        <v>30</v>
      </c>
      <c r="H40" s="26">
        <v>12</v>
      </c>
      <c r="I40" s="26">
        <v>3</v>
      </c>
      <c r="J40" s="27">
        <v>15</v>
      </c>
      <c r="K40" s="25">
        <v>25</v>
      </c>
      <c r="L40" s="26">
        <v>7</v>
      </c>
      <c r="M40" s="26">
        <v>4</v>
      </c>
      <c r="N40" s="27">
        <v>16</v>
      </c>
      <c r="O40" s="25"/>
      <c r="P40" s="26"/>
      <c r="Q40" s="26"/>
      <c r="R40" s="28"/>
      <c r="S40" s="29"/>
      <c r="U40" s="45"/>
      <c r="V40" s="45"/>
      <c r="W40" s="45"/>
      <c r="X40" s="45"/>
    </row>
    <row r="41" spans="1:30" ht="13.8" thickBot="1" x14ac:dyDescent="0.3">
      <c r="A41" s="23"/>
      <c r="B41" s="120">
        <f>B19</f>
        <v>0</v>
      </c>
      <c r="C41" s="30"/>
      <c r="D41" s="31"/>
      <c r="E41" s="31"/>
      <c r="F41" s="32"/>
      <c r="G41" s="30"/>
      <c r="H41" s="31"/>
      <c r="I41" s="31"/>
      <c r="J41" s="32"/>
      <c r="K41" s="30"/>
      <c r="L41" s="31"/>
      <c r="M41" s="31"/>
      <c r="N41" s="32"/>
      <c r="O41" s="30"/>
      <c r="P41" s="31"/>
      <c r="Q41" s="31"/>
      <c r="R41" s="33"/>
      <c r="S41" s="29"/>
      <c r="U41" s="45"/>
      <c r="V41" s="45"/>
      <c r="W41" s="45"/>
      <c r="X41" s="45"/>
    </row>
    <row r="42" spans="1:30" ht="13.8" thickBot="1" x14ac:dyDescent="0.3">
      <c r="A42" s="23"/>
      <c r="B42" s="34" t="s">
        <v>10</v>
      </c>
      <c r="C42" s="35">
        <f t="shared" ref="C42:R42" si="3">SUM(C25:C39)</f>
        <v>32</v>
      </c>
      <c r="D42" s="35">
        <f t="shared" si="3"/>
        <v>14</v>
      </c>
      <c r="E42" s="35">
        <f t="shared" si="3"/>
        <v>5</v>
      </c>
      <c r="F42" s="35">
        <f t="shared" si="3"/>
        <v>11</v>
      </c>
      <c r="G42" s="35">
        <f>SUM(G25:G39)</f>
        <v>30</v>
      </c>
      <c r="H42" s="35">
        <f t="shared" si="3"/>
        <v>12</v>
      </c>
      <c r="I42" s="35">
        <f t="shared" si="3"/>
        <v>3</v>
      </c>
      <c r="J42" s="35">
        <f t="shared" si="3"/>
        <v>15</v>
      </c>
      <c r="K42" s="35">
        <f t="shared" si="3"/>
        <v>25</v>
      </c>
      <c r="L42" s="35">
        <f t="shared" si="3"/>
        <v>7</v>
      </c>
      <c r="M42" s="35">
        <f t="shared" si="3"/>
        <v>4</v>
      </c>
      <c r="N42" s="35">
        <f t="shared" si="3"/>
        <v>16</v>
      </c>
      <c r="O42" s="35">
        <f t="shared" si="3"/>
        <v>0</v>
      </c>
      <c r="P42" s="35">
        <f t="shared" si="3"/>
        <v>0</v>
      </c>
      <c r="Q42" s="35">
        <f t="shared" si="3"/>
        <v>0</v>
      </c>
      <c r="R42" s="34">
        <f t="shared" si="3"/>
        <v>0</v>
      </c>
      <c r="S42" s="29"/>
      <c r="U42" s="45"/>
      <c r="V42" s="45"/>
      <c r="W42" s="45"/>
      <c r="X42" s="45"/>
    </row>
    <row r="43" spans="1:30" ht="13.8" thickBot="1" x14ac:dyDescent="0.3">
      <c r="A43" s="23"/>
      <c r="B43" s="34" t="s">
        <v>11</v>
      </c>
      <c r="C43" s="36">
        <f>SUM(O21,C42)</f>
        <v>154</v>
      </c>
      <c r="D43" s="36">
        <f>SUM(P21,D42)</f>
        <v>81</v>
      </c>
      <c r="E43" s="36">
        <f>SUM(Q21,E42)</f>
        <v>18</v>
      </c>
      <c r="F43" s="36">
        <f>SUM(R21,F42)</f>
        <v>55</v>
      </c>
      <c r="G43" s="36">
        <f t="shared" ref="G43:R43" si="4">SUM(C43,G42)</f>
        <v>184</v>
      </c>
      <c r="H43" s="36">
        <f t="shared" si="4"/>
        <v>93</v>
      </c>
      <c r="I43" s="36">
        <f t="shared" si="4"/>
        <v>21</v>
      </c>
      <c r="J43" s="36">
        <f t="shared" si="4"/>
        <v>70</v>
      </c>
      <c r="K43" s="36">
        <f t="shared" si="4"/>
        <v>209</v>
      </c>
      <c r="L43" s="36">
        <f t="shared" si="4"/>
        <v>100</v>
      </c>
      <c r="M43" s="36">
        <f t="shared" si="4"/>
        <v>25</v>
      </c>
      <c r="N43" s="36">
        <f t="shared" si="4"/>
        <v>86</v>
      </c>
      <c r="O43" s="37">
        <f t="shared" si="4"/>
        <v>209</v>
      </c>
      <c r="P43" s="36">
        <f t="shared" si="4"/>
        <v>100</v>
      </c>
      <c r="Q43" s="36">
        <f t="shared" si="4"/>
        <v>25</v>
      </c>
      <c r="R43" s="38">
        <f t="shared" si="4"/>
        <v>86</v>
      </c>
      <c r="S43" s="51"/>
      <c r="U43" s="45"/>
      <c r="V43" s="45"/>
      <c r="W43" s="45"/>
      <c r="X43" s="45"/>
    </row>
    <row r="44" spans="1:30" ht="13.8" thickBot="1" x14ac:dyDescent="0.3">
      <c r="A44" s="39"/>
      <c r="B44" s="40" t="s">
        <v>12</v>
      </c>
      <c r="C44" s="41"/>
      <c r="D44" s="42"/>
      <c r="E44" s="42"/>
      <c r="F44" s="42"/>
      <c r="G44" s="41"/>
      <c r="H44" s="42"/>
      <c r="I44" s="42"/>
      <c r="J44" s="42"/>
      <c r="K44" s="41"/>
      <c r="L44" s="42"/>
      <c r="M44" s="42"/>
      <c r="N44" s="42"/>
      <c r="O44" s="41"/>
      <c r="P44" s="42"/>
      <c r="Q44" s="42"/>
      <c r="R44" s="52"/>
      <c r="S44" s="53"/>
      <c r="V44" s="54" t="s">
        <v>13</v>
      </c>
    </row>
    <row r="45" spans="1:30" ht="13.8" thickBot="1" x14ac:dyDescent="0.3">
      <c r="A45" s="1" t="s">
        <v>0</v>
      </c>
      <c r="B45" s="34" t="s">
        <v>1</v>
      </c>
      <c r="C45" s="159"/>
      <c r="D45" s="160"/>
      <c r="E45" s="161"/>
      <c r="F45" s="55"/>
      <c r="G45" s="159"/>
      <c r="H45" s="160"/>
      <c r="I45" s="161"/>
      <c r="J45" s="55"/>
      <c r="K45" s="159"/>
      <c r="L45" s="160"/>
      <c r="M45" s="166"/>
      <c r="N45" s="56"/>
      <c r="O45" s="57" t="s">
        <v>14</v>
      </c>
      <c r="P45" s="58"/>
      <c r="Q45" s="4"/>
      <c r="R45" s="59">
        <f>SUM(F1,J1,N1,R1,F23,J23,N23,R23,F45,J45,N45)</f>
        <v>61</v>
      </c>
      <c r="S45" s="60" t="s">
        <v>15</v>
      </c>
    </row>
    <row r="46" spans="1:30" ht="13.8" thickBot="1" x14ac:dyDescent="0.3">
      <c r="A46" s="7" t="s">
        <v>2</v>
      </c>
      <c r="B46" s="2" t="s">
        <v>3</v>
      </c>
      <c r="C46" s="8" t="s">
        <v>4</v>
      </c>
      <c r="D46" s="8" t="s">
        <v>5</v>
      </c>
      <c r="E46" s="8" t="s">
        <v>6</v>
      </c>
      <c r="F46" s="8" t="s">
        <v>7</v>
      </c>
      <c r="G46" s="8" t="s">
        <v>4</v>
      </c>
      <c r="H46" s="8" t="s">
        <v>5</v>
      </c>
      <c r="I46" s="8" t="s">
        <v>6</v>
      </c>
      <c r="J46" s="8" t="s">
        <v>7</v>
      </c>
      <c r="K46" s="8" t="s">
        <v>4</v>
      </c>
      <c r="L46" s="8" t="s">
        <v>16</v>
      </c>
      <c r="M46" s="8" t="s">
        <v>6</v>
      </c>
      <c r="N46" s="8" t="s">
        <v>7</v>
      </c>
      <c r="O46" s="1" t="s">
        <v>4</v>
      </c>
      <c r="P46" s="1" t="s">
        <v>5</v>
      </c>
      <c r="Q46" s="1" t="s">
        <v>6</v>
      </c>
      <c r="R46" s="1" t="s">
        <v>7</v>
      </c>
      <c r="S46" s="61" t="s">
        <v>17</v>
      </c>
      <c r="U46" s="47" t="s">
        <v>18</v>
      </c>
      <c r="V46" s="62" t="s">
        <v>19</v>
      </c>
      <c r="W46" s="63" t="s">
        <v>7</v>
      </c>
      <c r="X46" s="63" t="s">
        <v>20</v>
      </c>
      <c r="Y46" s="63" t="s">
        <v>21</v>
      </c>
      <c r="Z46" s="63" t="s">
        <v>36</v>
      </c>
      <c r="AA46" s="63" t="str">
        <f>CONCATENATE("Def. ",summary!Q1)</f>
        <v>Def. PO/G</v>
      </c>
      <c r="AB46" s="63" t="s">
        <v>36</v>
      </c>
      <c r="AC46" s="63" t="s">
        <v>22</v>
      </c>
      <c r="AD46" s="127" t="s">
        <v>55</v>
      </c>
    </row>
    <row r="47" spans="1:30" ht="13.8" thickTop="1" x14ac:dyDescent="0.25">
      <c r="A47" s="96" t="str">
        <f t="shared" ref="A47:A61" si="5">A3</f>
        <v>2</v>
      </c>
      <c r="B47" s="99" t="str">
        <f t="shared" ref="B47:B61" si="6">B25</f>
        <v>John Parker</v>
      </c>
      <c r="C47" s="12"/>
      <c r="D47" s="13"/>
      <c r="E47" s="13"/>
      <c r="F47" s="14"/>
      <c r="G47" s="12"/>
      <c r="H47" s="13"/>
      <c r="I47" s="13"/>
      <c r="J47" s="14"/>
      <c r="K47" s="12"/>
      <c r="L47" s="13"/>
      <c r="M47" s="13"/>
      <c r="N47" s="14"/>
      <c r="O47" s="64">
        <f>SUM(C3,G3,K3,O3,C25,G25,K25,O25,C47,G47,K47)</f>
        <v>10</v>
      </c>
      <c r="P47" s="101">
        <f>SUM(D3,H3,L3,P3,D25,H25,L25,P25,D47,H47,L47)</f>
        <v>3</v>
      </c>
      <c r="Q47" s="101">
        <f>SUM(E3,I3,M3,Q3,E25,I25,M25,Q25,E47,I47,M47)</f>
        <v>0</v>
      </c>
      <c r="R47" s="102">
        <f>SUM(F3,J3,N3,R3,F25,J25,N25,R25,F47,J47,N47)</f>
        <v>0</v>
      </c>
      <c r="S47" s="97">
        <f>IF(O47=0,0,AVERAGE(P47/O47))</f>
        <v>0.3</v>
      </c>
      <c r="U47" s="49" t="str">
        <f t="shared" ref="U47:U61" si="7">A47</f>
        <v>2</v>
      </c>
      <c r="V47" s="99" t="str">
        <f>B3</f>
        <v>John Parker</v>
      </c>
      <c r="W47" s="65">
        <f>R47</f>
        <v>0</v>
      </c>
      <c r="X47" s="65" t="str">
        <f t="shared" ref="X47:X61" si="8">IF(W47=0,"N/A",W47)</f>
        <v>N/A</v>
      </c>
      <c r="Y47" s="66">
        <f>S47</f>
        <v>0.3</v>
      </c>
      <c r="Z47" s="66" t="str">
        <f>IF($O47&gt;=summary!Q$2,"yes",CONCATENATE("Not &gt;= ",summary!Q$2))</f>
        <v>Not &gt;= 20</v>
      </c>
      <c r="AA47" s="66">
        <f>IF(AND(summary!Q$1="po/g",AC47&gt;0),W47/AC47,IF(AND(summary!Q$1="po/g",AC47=0),0,W47))</f>
        <v>0</v>
      </c>
      <c r="AB47" s="66" t="str">
        <f>IF(AC47&gt;=summary!Q$3,"yes",CONCATENATE("Not &gt;= ",summary!Q$3))</f>
        <v>yes</v>
      </c>
      <c r="AC47" s="65">
        <f t="shared" ref="AC47:AC61" si="9">COUNT($C3,$G3,$K3,$O3,$C25,$G25,$K25,$O25,$C47,$G47,$K47)</f>
        <v>5</v>
      </c>
      <c r="AD47" s="128">
        <f>(S47*O47)/(O47+MAX(summary!$Q$2-O47,0))</f>
        <v>0.15</v>
      </c>
    </row>
    <row r="48" spans="1:30" x14ac:dyDescent="0.25">
      <c r="A48" s="96" t="str">
        <f t="shared" si="5"/>
        <v>1</v>
      </c>
      <c r="B48" s="99" t="str">
        <f t="shared" si="6"/>
        <v>Steve Stambaugh</v>
      </c>
      <c r="C48" s="12"/>
      <c r="D48" s="13"/>
      <c r="E48" s="13"/>
      <c r="F48" s="14"/>
      <c r="G48" s="12"/>
      <c r="H48" s="13"/>
      <c r="I48" s="13"/>
      <c r="J48" s="14"/>
      <c r="K48" s="12"/>
      <c r="L48" s="13"/>
      <c r="M48" s="13"/>
      <c r="N48" s="14"/>
      <c r="O48" s="103">
        <f t="shared" ref="O48:O61" si="10">SUM(C4,G4,K4,O4,C26,G26,K26,O26,C48,G48,K48)</f>
        <v>23</v>
      </c>
      <c r="P48" s="62">
        <f t="shared" ref="P48:P61" si="11">SUM(D4,H4,L4,P4,D26,H26,L26,P26,D48,H48,L48)</f>
        <v>9</v>
      </c>
      <c r="Q48" s="62">
        <f t="shared" ref="Q48:Q61" si="12">SUM(E4,I4,M4,Q4,E26,I26,M26,Q26,E48,I48,M48)</f>
        <v>2</v>
      </c>
      <c r="R48" s="104">
        <f t="shared" ref="R48:R61" si="13">SUM(F4,J4,N4,R4,F26,J26,N26,R26,F48,J48,N48)</f>
        <v>4</v>
      </c>
      <c r="S48" s="98">
        <f t="shared" ref="S48:S61" si="14">IF(O48=0,0,AVERAGE(P48/O48))</f>
        <v>0.39130434782608697</v>
      </c>
      <c r="U48" s="49" t="str">
        <f t="shared" si="7"/>
        <v>1</v>
      </c>
      <c r="V48" s="99" t="str">
        <f t="shared" ref="V48:V61" si="15">B4</f>
        <v>Steve Stambaugh</v>
      </c>
      <c r="W48" s="65">
        <f t="shared" ref="W48:W61" si="16">R48</f>
        <v>4</v>
      </c>
      <c r="X48" s="65">
        <f t="shared" si="8"/>
        <v>4</v>
      </c>
      <c r="Y48" s="66">
        <f t="shared" ref="Y48:Y61" si="17">S48</f>
        <v>0.39130434782608697</v>
      </c>
      <c r="Z48" s="66" t="str">
        <f>IF($O48&gt;=summary!Q$2,"yes",CONCATENATE("Not &gt;= ",summary!Q$2))</f>
        <v>yes</v>
      </c>
      <c r="AA48" s="66">
        <f>IF(AND(summary!Q$1="po/g",AC48&gt;0),W48/AC48,IF(AND(summary!Q$1="po/g",AC48=0),0,W48))</f>
        <v>0.66666666666666663</v>
      </c>
      <c r="AB48" s="66" t="str">
        <f>IF(AC48&gt;=summary!Q$3,"yes",CONCATENATE("Not &gt;= ",summary!Q$3))</f>
        <v>yes</v>
      </c>
      <c r="AC48" s="65">
        <f t="shared" si="9"/>
        <v>6</v>
      </c>
      <c r="AD48" s="128">
        <f>(S48*O48)/(O48+MAX(summary!$Q$2-O48,0))</f>
        <v>0.39130434782608697</v>
      </c>
    </row>
    <row r="49" spans="1:30" x14ac:dyDescent="0.25">
      <c r="A49" s="96" t="str">
        <f t="shared" si="5"/>
        <v>3</v>
      </c>
      <c r="B49" s="99" t="str">
        <f t="shared" si="6"/>
        <v>Doug Biggins</v>
      </c>
      <c r="C49" s="12"/>
      <c r="D49" s="13"/>
      <c r="E49" s="13"/>
      <c r="F49" s="14"/>
      <c r="G49" s="12"/>
      <c r="H49" s="13"/>
      <c r="I49" s="13"/>
      <c r="J49" s="14"/>
      <c r="K49" s="12"/>
      <c r="L49" s="13"/>
      <c r="M49" s="13"/>
      <c r="N49" s="14"/>
      <c r="O49" s="103">
        <f t="shared" si="10"/>
        <v>34</v>
      </c>
      <c r="P49" s="62">
        <f t="shared" si="11"/>
        <v>20</v>
      </c>
      <c r="Q49" s="62">
        <f t="shared" si="12"/>
        <v>3</v>
      </c>
      <c r="R49" s="104">
        <f t="shared" si="13"/>
        <v>9</v>
      </c>
      <c r="S49" s="98">
        <f t="shared" si="14"/>
        <v>0.58823529411764708</v>
      </c>
      <c r="U49" s="49" t="str">
        <f t="shared" si="7"/>
        <v>3</v>
      </c>
      <c r="V49" s="99" t="str">
        <f t="shared" si="15"/>
        <v>Doug Biggins</v>
      </c>
      <c r="W49" s="65">
        <f t="shared" si="16"/>
        <v>9</v>
      </c>
      <c r="X49" s="65">
        <f t="shared" si="8"/>
        <v>9</v>
      </c>
      <c r="Y49" s="66">
        <f t="shared" si="17"/>
        <v>0.58823529411764708</v>
      </c>
      <c r="Z49" s="66" t="str">
        <f>IF($O49&gt;=summary!Q$2,"yes",CONCATENATE("Not &gt;= ",summary!Q$2))</f>
        <v>yes</v>
      </c>
      <c r="AA49" s="66">
        <f>IF(AND(summary!Q$1="po/g",AC49&gt;0),W49/AC49,IF(AND(summary!Q$1="po/g",AC49=0),0,W49))</f>
        <v>1.2857142857142858</v>
      </c>
      <c r="AB49" s="66" t="str">
        <f>IF(AC49&gt;=summary!Q$3,"yes",CONCATENATE("Not &gt;= ",summary!Q$3))</f>
        <v>yes</v>
      </c>
      <c r="AC49" s="65">
        <f t="shared" si="9"/>
        <v>7</v>
      </c>
      <c r="AD49" s="128">
        <f>(S49*O49)/(O49+MAX(summary!$Q$2-O49,0))</f>
        <v>0.58823529411764708</v>
      </c>
    </row>
    <row r="50" spans="1:30" x14ac:dyDescent="0.25">
      <c r="A50" s="96" t="str">
        <f t="shared" si="5"/>
        <v>4</v>
      </c>
      <c r="B50" s="99" t="str">
        <f t="shared" si="6"/>
        <v>Brett Sanders</v>
      </c>
      <c r="C50" s="12"/>
      <c r="D50" s="13"/>
      <c r="E50" s="13"/>
      <c r="F50" s="14"/>
      <c r="G50" s="12"/>
      <c r="H50" s="13"/>
      <c r="I50" s="13"/>
      <c r="J50" s="14"/>
      <c r="K50" s="12"/>
      <c r="L50" s="13"/>
      <c r="M50" s="13"/>
      <c r="N50" s="14"/>
      <c r="O50" s="103">
        <f t="shared" si="10"/>
        <v>35</v>
      </c>
      <c r="P50" s="62">
        <f t="shared" si="11"/>
        <v>21</v>
      </c>
      <c r="Q50" s="62">
        <f t="shared" si="12"/>
        <v>4</v>
      </c>
      <c r="R50" s="104">
        <f t="shared" si="13"/>
        <v>14</v>
      </c>
      <c r="S50" s="98">
        <f t="shared" si="14"/>
        <v>0.6</v>
      </c>
      <c r="U50" s="49" t="str">
        <f t="shared" si="7"/>
        <v>4</v>
      </c>
      <c r="V50" s="99" t="str">
        <f t="shared" si="15"/>
        <v>Brett Sanders</v>
      </c>
      <c r="W50" s="65">
        <f t="shared" si="16"/>
        <v>14</v>
      </c>
      <c r="X50" s="65">
        <f t="shared" si="8"/>
        <v>14</v>
      </c>
      <c r="Y50" s="66">
        <f t="shared" si="17"/>
        <v>0.6</v>
      </c>
      <c r="Z50" s="66" t="str">
        <f>IF($O50&gt;=summary!Q$2,"yes",CONCATENATE("Not &gt;= ",summary!Q$2))</f>
        <v>yes</v>
      </c>
      <c r="AA50" s="66">
        <f>IF(AND(summary!Q$1="po/g",AC50&gt;0),W50/AC50,IF(AND(summary!Q$1="po/g",AC50=0),0,W50))</f>
        <v>2</v>
      </c>
      <c r="AB50" s="66" t="str">
        <f>IF(AC50&gt;=summary!Q$3,"yes",CONCATENATE("Not &gt;= ",summary!Q$3))</f>
        <v>yes</v>
      </c>
      <c r="AC50" s="65">
        <f t="shared" si="9"/>
        <v>7</v>
      </c>
      <c r="AD50" s="128">
        <f>(S50*O50)/(O50+MAX(summary!$Q$2-O50,0))</f>
        <v>0.6</v>
      </c>
    </row>
    <row r="51" spans="1:30" x14ac:dyDescent="0.25">
      <c r="A51" s="96" t="str">
        <f t="shared" si="5"/>
        <v>17</v>
      </c>
      <c r="B51" s="99" t="str">
        <f t="shared" si="6"/>
        <v>Jordy Stringer</v>
      </c>
      <c r="C51" s="12"/>
      <c r="D51" s="13"/>
      <c r="E51" s="13"/>
      <c r="F51" s="14"/>
      <c r="G51" s="12"/>
      <c r="H51" s="13"/>
      <c r="I51" s="13"/>
      <c r="J51" s="14"/>
      <c r="K51" s="12"/>
      <c r="L51" s="13"/>
      <c r="M51" s="13"/>
      <c r="N51" s="14"/>
      <c r="O51" s="103">
        <f t="shared" si="10"/>
        <v>6</v>
      </c>
      <c r="P51" s="62">
        <f t="shared" si="11"/>
        <v>3</v>
      </c>
      <c r="Q51" s="62">
        <f t="shared" si="12"/>
        <v>1</v>
      </c>
      <c r="R51" s="104">
        <f t="shared" si="13"/>
        <v>1</v>
      </c>
      <c r="S51" s="98">
        <f t="shared" si="14"/>
        <v>0.5</v>
      </c>
      <c r="U51" s="49" t="str">
        <f t="shared" si="7"/>
        <v>17</v>
      </c>
      <c r="V51" s="99" t="str">
        <f t="shared" si="15"/>
        <v>Jordy Stringer</v>
      </c>
      <c r="W51" s="65">
        <f t="shared" si="16"/>
        <v>1</v>
      </c>
      <c r="X51" s="65">
        <f t="shared" si="8"/>
        <v>1</v>
      </c>
      <c r="Y51" s="66">
        <f t="shared" si="17"/>
        <v>0.5</v>
      </c>
      <c r="Z51" s="66" t="str">
        <f>IF($O51&gt;=summary!Q$2,"yes",CONCATENATE("Not &gt;= ",summary!Q$2))</f>
        <v>Not &gt;= 20</v>
      </c>
      <c r="AA51" s="66">
        <f>IF(AND(summary!Q$1="po/g",AC51&gt;0),W51/AC51,IF(AND(summary!Q$1="po/g",AC51=0),0,W51))</f>
        <v>0.25</v>
      </c>
      <c r="AB51" s="66" t="str">
        <f>IF(AC51&gt;=summary!Q$3,"yes",CONCATENATE("Not &gt;= ",summary!Q$3))</f>
        <v>yes</v>
      </c>
      <c r="AC51" s="65">
        <f t="shared" si="9"/>
        <v>4</v>
      </c>
      <c r="AD51" s="128">
        <f>(S51*O51)/(O51+MAX(summary!$Q$2-O51,0))</f>
        <v>0.15</v>
      </c>
    </row>
    <row r="52" spans="1:30" x14ac:dyDescent="0.25">
      <c r="A52" s="96" t="str">
        <f t="shared" si="5"/>
        <v>12</v>
      </c>
      <c r="B52" s="99" t="str">
        <f t="shared" si="6"/>
        <v>Chad Sumner</v>
      </c>
      <c r="C52" s="12"/>
      <c r="D52" s="13"/>
      <c r="E52" s="13"/>
      <c r="F52" s="14"/>
      <c r="G52" s="12"/>
      <c r="H52" s="13"/>
      <c r="I52" s="13"/>
      <c r="J52" s="14"/>
      <c r="K52" s="12"/>
      <c r="L52" s="13"/>
      <c r="M52" s="13"/>
      <c r="N52" s="14"/>
      <c r="O52" s="103">
        <f t="shared" si="10"/>
        <v>32</v>
      </c>
      <c r="P52" s="62">
        <f t="shared" si="11"/>
        <v>18</v>
      </c>
      <c r="Q52" s="62">
        <f t="shared" si="12"/>
        <v>4</v>
      </c>
      <c r="R52" s="104">
        <f t="shared" si="13"/>
        <v>0</v>
      </c>
      <c r="S52" s="98">
        <f t="shared" si="14"/>
        <v>0.5625</v>
      </c>
      <c r="U52" s="49" t="str">
        <f t="shared" si="7"/>
        <v>12</v>
      </c>
      <c r="V52" s="99" t="str">
        <f t="shared" si="15"/>
        <v>Chad Sumner</v>
      </c>
      <c r="W52" s="65">
        <f t="shared" si="16"/>
        <v>0</v>
      </c>
      <c r="X52" s="65" t="str">
        <f t="shared" si="8"/>
        <v>N/A</v>
      </c>
      <c r="Y52" s="66">
        <f t="shared" si="17"/>
        <v>0.5625</v>
      </c>
      <c r="Z52" s="66" t="str">
        <f>IF($O52&gt;=summary!Q$2,"yes",CONCATENATE("Not &gt;= ",summary!Q$2))</f>
        <v>yes</v>
      </c>
      <c r="AA52" s="66">
        <f>IF(AND(summary!Q$1="po/g",AC52&gt;0),W52/AC52,IF(AND(summary!Q$1="po/g",AC52=0),0,W52))</f>
        <v>0</v>
      </c>
      <c r="AB52" s="66" t="str">
        <f>IF(AC52&gt;=summary!Q$3,"yes",CONCATENATE("Not &gt;= ",summary!Q$3))</f>
        <v>yes</v>
      </c>
      <c r="AC52" s="65">
        <f t="shared" si="9"/>
        <v>7</v>
      </c>
      <c r="AD52" s="128">
        <f>(S52*O52)/(O52+MAX(summary!$Q$2-O52,0))</f>
        <v>0.5625</v>
      </c>
    </row>
    <row r="53" spans="1:30" x14ac:dyDescent="0.25">
      <c r="A53" s="96" t="str">
        <f t="shared" si="5"/>
        <v>9</v>
      </c>
      <c r="B53" s="99" t="str">
        <f t="shared" si="6"/>
        <v>Clint Woodard</v>
      </c>
      <c r="C53" s="12"/>
      <c r="D53" s="13"/>
      <c r="E53" s="13"/>
      <c r="F53" s="129"/>
      <c r="G53" s="12"/>
      <c r="H53" s="13"/>
      <c r="I53" s="13"/>
      <c r="J53" s="14"/>
      <c r="K53" s="12"/>
      <c r="L53" s="13"/>
      <c r="M53" s="13"/>
      <c r="N53" s="14"/>
      <c r="O53" s="103">
        <f t="shared" si="10"/>
        <v>26</v>
      </c>
      <c r="P53" s="62">
        <f t="shared" si="11"/>
        <v>4</v>
      </c>
      <c r="Q53" s="62">
        <f t="shared" si="12"/>
        <v>1</v>
      </c>
      <c r="R53" s="104">
        <f t="shared" si="13"/>
        <v>42</v>
      </c>
      <c r="S53" s="98">
        <f t="shared" si="14"/>
        <v>0.15384615384615385</v>
      </c>
      <c r="U53" s="49" t="str">
        <f t="shared" si="7"/>
        <v>9</v>
      </c>
      <c r="V53" s="99" t="str">
        <f t="shared" si="15"/>
        <v>Clint Woodard</v>
      </c>
      <c r="W53" s="65">
        <f t="shared" si="16"/>
        <v>42</v>
      </c>
      <c r="X53" s="65">
        <f t="shared" si="8"/>
        <v>42</v>
      </c>
      <c r="Y53" s="66">
        <f t="shared" si="17"/>
        <v>0.15384615384615385</v>
      </c>
      <c r="Z53" s="66" t="str">
        <f>IF($O53&gt;=summary!Q$2,"yes",CONCATENATE("Not &gt;= ",summary!Q$2))</f>
        <v>yes</v>
      </c>
      <c r="AA53" s="66">
        <f>IF(AND(summary!Q$1="po/g",AC53&gt;0),W53/AC53,IF(AND(summary!Q$1="po/g",AC53=0),0,W53))</f>
        <v>6</v>
      </c>
      <c r="AB53" s="66" t="str">
        <f>IF(AC53&gt;=summary!Q$3,"yes",CONCATENATE("Not &gt;= ",summary!Q$3))</f>
        <v>yes</v>
      </c>
      <c r="AC53" s="65">
        <f t="shared" si="9"/>
        <v>7</v>
      </c>
      <c r="AD53" s="128">
        <f>(S53*O53)/(O53+MAX(summary!$Q$2-O53,0))</f>
        <v>0.15384615384615385</v>
      </c>
    </row>
    <row r="54" spans="1:30" x14ac:dyDescent="0.25">
      <c r="A54" s="96" t="str">
        <f t="shared" si="5"/>
        <v>20</v>
      </c>
      <c r="B54" s="99" t="str">
        <f t="shared" si="6"/>
        <v>Demille Wright</v>
      </c>
      <c r="C54" s="12"/>
      <c r="D54" s="13"/>
      <c r="E54" s="13"/>
      <c r="F54" s="14"/>
      <c r="G54" s="12"/>
      <c r="H54" s="13"/>
      <c r="I54" s="13"/>
      <c r="J54" s="14"/>
      <c r="K54" s="12"/>
      <c r="L54" s="13"/>
      <c r="M54" s="13"/>
      <c r="N54" s="14"/>
      <c r="O54" s="103">
        <f t="shared" si="10"/>
        <v>35</v>
      </c>
      <c r="P54" s="62">
        <f t="shared" si="11"/>
        <v>18</v>
      </c>
      <c r="Q54" s="62">
        <f t="shared" si="12"/>
        <v>7</v>
      </c>
      <c r="R54" s="104">
        <f t="shared" si="13"/>
        <v>3</v>
      </c>
      <c r="S54" s="98">
        <f t="shared" si="14"/>
        <v>0.51428571428571423</v>
      </c>
      <c r="U54" s="49" t="str">
        <f t="shared" si="7"/>
        <v>20</v>
      </c>
      <c r="V54" s="99" t="str">
        <f t="shared" si="15"/>
        <v>Demille Wright</v>
      </c>
      <c r="W54" s="65">
        <f t="shared" si="16"/>
        <v>3</v>
      </c>
      <c r="X54" s="65">
        <f t="shared" si="8"/>
        <v>3</v>
      </c>
      <c r="Y54" s="66">
        <f t="shared" si="17"/>
        <v>0.51428571428571423</v>
      </c>
      <c r="Z54" s="66" t="str">
        <f>IF($O54&gt;=summary!Q$2,"yes",CONCATENATE("Not &gt;= ",summary!Q$2))</f>
        <v>yes</v>
      </c>
      <c r="AA54" s="66">
        <f>IF(AND(summary!Q$1="po/g",AC54&gt;0),W54/AC54,IF(AND(summary!Q$1="po/g",AC54=0),0,W54))</f>
        <v>0.42857142857142855</v>
      </c>
      <c r="AB54" s="66" t="str">
        <f>IF(AC54&gt;=summary!Q$3,"yes",CONCATENATE("Not &gt;= ",summary!Q$3))</f>
        <v>yes</v>
      </c>
      <c r="AC54" s="65">
        <f t="shared" si="9"/>
        <v>7</v>
      </c>
      <c r="AD54" s="128">
        <f>(S54*O54)/(O54+MAX(summary!$Q$2-O54,0))</f>
        <v>0.51428571428571423</v>
      </c>
    </row>
    <row r="55" spans="1:30" x14ac:dyDescent="0.25">
      <c r="A55" s="96" t="str">
        <f t="shared" si="5"/>
        <v>0</v>
      </c>
      <c r="B55" s="99" t="str">
        <f t="shared" si="6"/>
        <v>Jason Dobbs</v>
      </c>
      <c r="C55" s="12"/>
      <c r="D55" s="13"/>
      <c r="E55" s="13"/>
      <c r="F55" s="14"/>
      <c r="G55" s="12"/>
      <c r="H55" s="13"/>
      <c r="I55" s="13"/>
      <c r="J55" s="14"/>
      <c r="K55" s="12"/>
      <c r="L55" s="13"/>
      <c r="M55" s="13"/>
      <c r="N55" s="14"/>
      <c r="O55" s="103">
        <f t="shared" si="10"/>
        <v>8</v>
      </c>
      <c r="P55" s="62">
        <f t="shared" si="11"/>
        <v>4</v>
      </c>
      <c r="Q55" s="62">
        <f t="shared" si="12"/>
        <v>3</v>
      </c>
      <c r="R55" s="104">
        <f t="shared" si="13"/>
        <v>5</v>
      </c>
      <c r="S55" s="98">
        <f t="shared" si="14"/>
        <v>0.5</v>
      </c>
      <c r="U55" s="49" t="str">
        <f t="shared" si="7"/>
        <v>0</v>
      </c>
      <c r="V55" s="99" t="str">
        <f t="shared" si="15"/>
        <v>Jason Dobbs</v>
      </c>
      <c r="W55" s="65">
        <f t="shared" si="16"/>
        <v>5</v>
      </c>
      <c r="X55" s="65">
        <f t="shared" si="8"/>
        <v>5</v>
      </c>
      <c r="Y55" s="66">
        <f t="shared" si="17"/>
        <v>0.5</v>
      </c>
      <c r="Z55" s="66" t="str">
        <f>IF($O55&gt;=summary!Q$2,"yes",CONCATENATE("Not &gt;= ",summary!Q$2))</f>
        <v>Not &gt;= 20</v>
      </c>
      <c r="AA55" s="66">
        <f>IF(AND(summary!Q$1="po/g",AC55&gt;0),W55/AC55,IF(AND(summary!Q$1="po/g",AC55=0),0,W55))</f>
        <v>0.7142857142857143</v>
      </c>
      <c r="AB55" s="66" t="str">
        <f>IF(AC55&gt;=summary!Q$3,"yes",CONCATENATE("Not &gt;= ",summary!Q$3))</f>
        <v>yes</v>
      </c>
      <c r="AC55" s="65">
        <f t="shared" si="9"/>
        <v>7</v>
      </c>
      <c r="AD55" s="128">
        <f>(S55*O55)/(O55+MAX(summary!$Q$2-O55,0))</f>
        <v>0.2</v>
      </c>
    </row>
    <row r="56" spans="1:30" x14ac:dyDescent="0.25">
      <c r="A56" s="96" t="str">
        <f t="shared" si="5"/>
        <v>13</v>
      </c>
      <c r="B56" s="99" t="str">
        <f t="shared" si="6"/>
        <v>Greg Gontaryk</v>
      </c>
      <c r="C56" s="12"/>
      <c r="D56" s="13"/>
      <c r="E56" s="13"/>
      <c r="F56" s="14"/>
      <c r="G56" s="12"/>
      <c r="H56" s="13"/>
      <c r="I56" s="13"/>
      <c r="J56" s="14"/>
      <c r="K56" s="12"/>
      <c r="L56" s="13"/>
      <c r="M56" s="13"/>
      <c r="N56" s="14"/>
      <c r="O56" s="103">
        <f t="shared" si="10"/>
        <v>0</v>
      </c>
      <c r="P56" s="62">
        <f t="shared" si="11"/>
        <v>0</v>
      </c>
      <c r="Q56" s="62">
        <f t="shared" si="12"/>
        <v>0</v>
      </c>
      <c r="R56" s="104">
        <f t="shared" si="13"/>
        <v>8</v>
      </c>
      <c r="S56" s="98">
        <f t="shared" si="14"/>
        <v>0</v>
      </c>
      <c r="U56" s="49" t="str">
        <f t="shared" si="7"/>
        <v>13</v>
      </c>
      <c r="V56" s="99" t="str">
        <f t="shared" si="15"/>
        <v>Greg Gontaryk</v>
      </c>
      <c r="W56" s="65">
        <f t="shared" si="16"/>
        <v>8</v>
      </c>
      <c r="X56" s="65">
        <f t="shared" si="8"/>
        <v>8</v>
      </c>
      <c r="Y56" s="66">
        <f t="shared" si="17"/>
        <v>0</v>
      </c>
      <c r="Z56" s="66" t="str">
        <f>IF($O56&gt;=summary!Q$2,"yes",CONCATENATE("Not &gt;= ",summary!Q$2))</f>
        <v>Not &gt;= 20</v>
      </c>
      <c r="AA56" s="66">
        <f>IF(AND(summary!Q$1="po/g",AC56&gt;0),W56/AC56,IF(AND(summary!Q$1="po/g",AC56=0),0,W56))</f>
        <v>1.6</v>
      </c>
      <c r="AB56" s="66" t="str">
        <f>IF(AC56&gt;=summary!Q$3,"yes",CONCATENATE("Not &gt;= ",summary!Q$3))</f>
        <v>yes</v>
      </c>
      <c r="AC56" s="65">
        <f t="shared" si="9"/>
        <v>5</v>
      </c>
      <c r="AD56" s="128">
        <f>(S56*O56)/(O56+MAX(summary!$Q$2-O56,0))</f>
        <v>0</v>
      </c>
    </row>
    <row r="57" spans="1:30" x14ac:dyDescent="0.25">
      <c r="A57" s="96">
        <f t="shared" si="5"/>
        <v>0</v>
      </c>
      <c r="B57" s="99">
        <f t="shared" si="6"/>
        <v>0</v>
      </c>
      <c r="C57" s="12"/>
      <c r="D57" s="13"/>
      <c r="E57" s="13"/>
      <c r="F57" s="14"/>
      <c r="G57" s="12"/>
      <c r="H57" s="13"/>
      <c r="I57" s="13"/>
      <c r="J57" s="14"/>
      <c r="K57" s="12"/>
      <c r="L57" s="13"/>
      <c r="M57" s="13"/>
      <c r="N57" s="14"/>
      <c r="O57" s="103">
        <f t="shared" si="10"/>
        <v>0</v>
      </c>
      <c r="P57" s="62">
        <f t="shared" si="11"/>
        <v>0</v>
      </c>
      <c r="Q57" s="62">
        <f t="shared" si="12"/>
        <v>0</v>
      </c>
      <c r="R57" s="104">
        <f t="shared" si="13"/>
        <v>0</v>
      </c>
      <c r="S57" s="98">
        <f t="shared" si="14"/>
        <v>0</v>
      </c>
      <c r="U57" s="49">
        <f t="shared" si="7"/>
        <v>0</v>
      </c>
      <c r="V57" s="99">
        <f t="shared" si="15"/>
        <v>0</v>
      </c>
      <c r="W57" s="65">
        <f t="shared" si="16"/>
        <v>0</v>
      </c>
      <c r="X57" s="65" t="str">
        <f t="shared" si="8"/>
        <v>N/A</v>
      </c>
      <c r="Y57" s="66">
        <f t="shared" si="17"/>
        <v>0</v>
      </c>
      <c r="Z57" s="66" t="str">
        <f>IF($O57&gt;=summary!Q$2,"yes",CONCATENATE("Not &gt;= ",summary!Q$2))</f>
        <v>Not &gt;= 20</v>
      </c>
      <c r="AA57" s="66">
        <f>IF(AND(summary!Q$1="po/g",AC57&gt;0),W57/AC57,IF(AND(summary!Q$1="po/g",AC57=0),0,W57))</f>
        <v>0</v>
      </c>
      <c r="AB57" s="66" t="str">
        <f>IF(AC57&gt;=summary!Q$3,"yes",CONCATENATE("Not &gt;= ",summary!Q$3))</f>
        <v>Not &gt;= 4</v>
      </c>
      <c r="AC57" s="65">
        <f t="shared" si="9"/>
        <v>0</v>
      </c>
      <c r="AD57" s="128">
        <f>(S57*O57)/(O57+MAX(summary!$Q$2-O57,0))</f>
        <v>0</v>
      </c>
    </row>
    <row r="58" spans="1:30" x14ac:dyDescent="0.25">
      <c r="A58" s="96">
        <f t="shared" si="5"/>
        <v>0</v>
      </c>
      <c r="B58" s="99">
        <f t="shared" si="6"/>
        <v>0</v>
      </c>
      <c r="C58" s="12"/>
      <c r="D58" s="13"/>
      <c r="E58" s="13"/>
      <c r="F58" s="14"/>
      <c r="G58" s="12"/>
      <c r="H58" s="13"/>
      <c r="I58" s="13"/>
      <c r="J58" s="14"/>
      <c r="K58" s="12"/>
      <c r="L58" s="13"/>
      <c r="M58" s="13"/>
      <c r="N58" s="14"/>
      <c r="O58" s="105">
        <f t="shared" si="10"/>
        <v>0</v>
      </c>
      <c r="P58" s="106">
        <f t="shared" si="11"/>
        <v>0</v>
      </c>
      <c r="Q58" s="106">
        <f t="shared" si="12"/>
        <v>0</v>
      </c>
      <c r="R58" s="107">
        <f t="shared" si="13"/>
        <v>0</v>
      </c>
      <c r="S58" s="98">
        <f t="shared" si="14"/>
        <v>0</v>
      </c>
      <c r="U58" s="49">
        <f t="shared" si="7"/>
        <v>0</v>
      </c>
      <c r="V58" s="99">
        <f t="shared" si="15"/>
        <v>0</v>
      </c>
      <c r="W58" s="65">
        <f t="shared" si="16"/>
        <v>0</v>
      </c>
      <c r="X58" s="65" t="str">
        <f t="shared" si="8"/>
        <v>N/A</v>
      </c>
      <c r="Y58" s="66">
        <f t="shared" si="17"/>
        <v>0</v>
      </c>
      <c r="Z58" s="66" t="str">
        <f>IF($O58&gt;=summary!Q$2,"yes",CONCATENATE("Not &gt;= ",summary!Q$2))</f>
        <v>Not &gt;= 20</v>
      </c>
      <c r="AA58" s="66">
        <f>IF(AND(summary!Q$1="po/g",AC58&gt;0),W58/AC58,IF(AND(summary!Q$1="po/g",AC58=0),0,W58))</f>
        <v>0</v>
      </c>
      <c r="AB58" s="66" t="str">
        <f>IF(AC58&gt;=summary!Q$3,"yes",CONCATENATE("Not &gt;= ",summary!Q$3))</f>
        <v>Not &gt;= 4</v>
      </c>
      <c r="AC58" s="65">
        <f t="shared" si="9"/>
        <v>0</v>
      </c>
      <c r="AD58" s="128">
        <f>(S58*O58)/(O58+MAX(summary!$Q$2-O58,0))</f>
        <v>0</v>
      </c>
    </row>
    <row r="59" spans="1:30" x14ac:dyDescent="0.25">
      <c r="A59" s="96">
        <f t="shared" si="5"/>
        <v>0</v>
      </c>
      <c r="B59" s="99">
        <f t="shared" si="6"/>
        <v>0</v>
      </c>
      <c r="C59" s="12"/>
      <c r="D59" s="13"/>
      <c r="E59" s="13"/>
      <c r="F59" s="14"/>
      <c r="G59" s="12"/>
      <c r="H59" s="13"/>
      <c r="I59" s="13"/>
      <c r="J59" s="14"/>
      <c r="K59" s="12"/>
      <c r="L59" s="13"/>
      <c r="M59" s="13"/>
      <c r="N59" s="16"/>
      <c r="O59" s="103">
        <f t="shared" si="10"/>
        <v>0</v>
      </c>
      <c r="P59" s="62">
        <f t="shared" si="11"/>
        <v>0</v>
      </c>
      <c r="Q59" s="62">
        <f t="shared" si="12"/>
        <v>0</v>
      </c>
      <c r="R59" s="104">
        <f t="shared" si="13"/>
        <v>0</v>
      </c>
      <c r="S59" s="98">
        <f t="shared" si="14"/>
        <v>0</v>
      </c>
      <c r="U59" s="49">
        <f t="shared" si="7"/>
        <v>0</v>
      </c>
      <c r="V59" s="99">
        <f t="shared" si="15"/>
        <v>0</v>
      </c>
      <c r="W59" s="65">
        <f t="shared" si="16"/>
        <v>0</v>
      </c>
      <c r="X59" s="65" t="str">
        <f t="shared" si="8"/>
        <v>N/A</v>
      </c>
      <c r="Y59" s="66">
        <f t="shared" si="17"/>
        <v>0</v>
      </c>
      <c r="Z59" s="66" t="str">
        <f>IF($O59&gt;=summary!Q$2,"yes",CONCATENATE("Not &gt;= ",summary!Q$2))</f>
        <v>Not &gt;= 20</v>
      </c>
      <c r="AA59" s="66">
        <f>IF(AND(summary!Q$1="po/g",AC59&gt;0),W59/AC59,IF(AND(summary!Q$1="po/g",AC59=0),0,W59))</f>
        <v>0</v>
      </c>
      <c r="AB59" s="66" t="str">
        <f>IF(AC59&gt;=summary!Q$3,"yes",CONCATENATE("Not &gt;= ",summary!Q$3))</f>
        <v>Not &gt;= 4</v>
      </c>
      <c r="AC59" s="65">
        <f t="shared" si="9"/>
        <v>0</v>
      </c>
      <c r="AD59" s="128">
        <f>(S59*O59)/(O59+MAX(summary!$Q$2-O59,0))</f>
        <v>0</v>
      </c>
    </row>
    <row r="60" spans="1:30" x14ac:dyDescent="0.25">
      <c r="A60" s="96">
        <f t="shared" si="5"/>
        <v>0</v>
      </c>
      <c r="B60" s="99">
        <f t="shared" si="6"/>
        <v>0</v>
      </c>
      <c r="C60" s="12"/>
      <c r="D60" s="13"/>
      <c r="E60" s="13"/>
      <c r="F60" s="14"/>
      <c r="G60" s="12"/>
      <c r="H60" s="13"/>
      <c r="I60" s="13"/>
      <c r="J60" s="14"/>
      <c r="K60" s="12"/>
      <c r="L60" s="13"/>
      <c r="M60" s="13"/>
      <c r="N60" s="16"/>
      <c r="O60" s="103">
        <f t="shared" si="10"/>
        <v>0</v>
      </c>
      <c r="P60" s="62">
        <f t="shared" si="11"/>
        <v>0</v>
      </c>
      <c r="Q60" s="62">
        <f t="shared" si="12"/>
        <v>0</v>
      </c>
      <c r="R60" s="104">
        <f t="shared" si="13"/>
        <v>0</v>
      </c>
      <c r="S60" s="98">
        <f t="shared" si="14"/>
        <v>0</v>
      </c>
      <c r="U60" s="49">
        <f t="shared" si="7"/>
        <v>0</v>
      </c>
      <c r="V60" s="99">
        <f t="shared" si="15"/>
        <v>0</v>
      </c>
      <c r="W60" s="65">
        <f t="shared" si="16"/>
        <v>0</v>
      </c>
      <c r="X60" s="65" t="str">
        <f t="shared" si="8"/>
        <v>N/A</v>
      </c>
      <c r="Y60" s="66">
        <f t="shared" si="17"/>
        <v>0</v>
      </c>
      <c r="Z60" s="66" t="str">
        <f>IF($O60&gt;=summary!Q$2,"yes",CONCATENATE("Not &gt;= ",summary!Q$2))</f>
        <v>Not &gt;= 20</v>
      </c>
      <c r="AA60" s="66">
        <f>IF(AND(summary!Q$1="po/g",AC60&gt;0),W60/AC60,IF(AND(summary!Q$1="po/g",AC60=0),0,W60))</f>
        <v>0</v>
      </c>
      <c r="AB60" s="66" t="str">
        <f>IF(AC60&gt;=summary!Q$3,"yes",CONCATENATE("Not &gt;= ",summary!Q$3))</f>
        <v>Not &gt;= 4</v>
      </c>
      <c r="AC60" s="65">
        <f t="shared" si="9"/>
        <v>0</v>
      </c>
      <c r="AD60" s="128">
        <f>(S60*O60)/(O60+MAX(summary!$Q$2-O60,0))</f>
        <v>0</v>
      </c>
    </row>
    <row r="61" spans="1:30" x14ac:dyDescent="0.25">
      <c r="A61" s="96" t="str">
        <f t="shared" si="5"/>
        <v xml:space="preserve"> </v>
      </c>
      <c r="B61" s="100">
        <f t="shared" si="6"/>
        <v>0</v>
      </c>
      <c r="C61" s="18"/>
      <c r="D61" s="19"/>
      <c r="E61" s="19"/>
      <c r="F61" s="20"/>
      <c r="G61" s="18"/>
      <c r="H61" s="19"/>
      <c r="I61" s="19"/>
      <c r="J61" s="20"/>
      <c r="K61" s="18"/>
      <c r="L61" s="19"/>
      <c r="M61" s="19"/>
      <c r="N61" s="22"/>
      <c r="O61" s="103">
        <f t="shared" si="10"/>
        <v>0</v>
      </c>
      <c r="P61" s="62">
        <f t="shared" si="11"/>
        <v>0</v>
      </c>
      <c r="Q61" s="62">
        <f t="shared" si="12"/>
        <v>0</v>
      </c>
      <c r="R61" s="104">
        <f t="shared" si="13"/>
        <v>0</v>
      </c>
      <c r="S61" s="98">
        <f t="shared" si="14"/>
        <v>0</v>
      </c>
      <c r="U61" s="45" t="str">
        <f t="shared" si="7"/>
        <v xml:space="preserve"> </v>
      </c>
      <c r="V61" s="100">
        <f t="shared" si="15"/>
        <v>0</v>
      </c>
      <c r="W61" s="65">
        <f t="shared" si="16"/>
        <v>0</v>
      </c>
      <c r="X61" s="65" t="str">
        <f t="shared" si="8"/>
        <v>N/A</v>
      </c>
      <c r="Y61" s="66">
        <f t="shared" si="17"/>
        <v>0</v>
      </c>
      <c r="Z61" s="66" t="str">
        <f>IF($O61&gt;=summary!Q$2,"yes",CONCATENATE("Not &gt;= ",summary!Q$2))</f>
        <v>Not &gt;= 20</v>
      </c>
      <c r="AA61" s="66">
        <f>IF(AND(summary!Q$1="po/g",AC61&gt;0),W61/AC61,IF(AND(summary!Q$1="po/g",AC61=0),0,W61))</f>
        <v>0</v>
      </c>
      <c r="AB61" s="66" t="str">
        <f>IF(AC61&gt;=summary!Q$3,"yes",CONCATENATE("Not &gt;= ",summary!Q$3))</f>
        <v>Not &gt;= 4</v>
      </c>
      <c r="AC61" s="65">
        <f t="shared" si="9"/>
        <v>0</v>
      </c>
      <c r="AD61" s="128">
        <f>(S61*O61)/(O61+MAX(summary!$Q$2-O61,0))</f>
        <v>0</v>
      </c>
    </row>
    <row r="62" spans="1:30" ht="13.8" thickBot="1" x14ac:dyDescent="0.3">
      <c r="A62" s="96"/>
      <c r="B62" s="130"/>
      <c r="C62" s="131"/>
      <c r="D62" s="132"/>
      <c r="E62" s="132"/>
      <c r="F62" s="133"/>
      <c r="G62" s="131"/>
      <c r="H62" s="132"/>
      <c r="I62" s="132"/>
      <c r="J62" s="133"/>
      <c r="K62" s="131"/>
      <c r="L62" s="132"/>
      <c r="M62" s="132"/>
      <c r="N62" s="134"/>
      <c r="O62" s="135"/>
      <c r="P62" s="136"/>
      <c r="Q62" s="137"/>
      <c r="R62" s="138"/>
      <c r="S62" s="139"/>
      <c r="V62" s="109"/>
      <c r="W62" s="110"/>
      <c r="X62" s="110"/>
      <c r="Y62" s="108"/>
      <c r="Z62" s="108"/>
      <c r="AA62" s="108"/>
      <c r="AB62" s="108"/>
      <c r="AC62" s="68"/>
    </row>
    <row r="63" spans="1:30" ht="13.8" thickBot="1" x14ac:dyDescent="0.3">
      <c r="A63" s="23" t="s">
        <v>9</v>
      </c>
      <c r="B63" s="70" t="str">
        <f>B40</f>
        <v>Jared Woodard</v>
      </c>
      <c r="C63" s="71"/>
      <c r="D63" s="72"/>
      <c r="E63" s="72"/>
      <c r="F63" s="73"/>
      <c r="G63" s="71"/>
      <c r="H63" s="72"/>
      <c r="I63" s="72"/>
      <c r="J63" s="73"/>
      <c r="K63" s="71"/>
      <c r="L63" s="72"/>
      <c r="M63" s="72"/>
      <c r="N63" s="73"/>
      <c r="O63" s="25">
        <f>SUM(C18,G18,K18,O18,C40,G40,K40,O40,C63,G63,K63)</f>
        <v>209</v>
      </c>
      <c r="P63" s="25">
        <f>SUM(D18,H18,L18,P18,D40,H40,L40,P40,D63,H63,L63)</f>
        <v>100</v>
      </c>
      <c r="Q63" s="25">
        <f>SUM(E18,I18,M18,Q18,E40,I40,M40,Q40,E63,I63,M63)</f>
        <v>25</v>
      </c>
      <c r="R63" s="27"/>
      <c r="S63" s="74">
        <f>SUM(Q63/O63)</f>
        <v>0.11961722488038277</v>
      </c>
      <c r="V63" s="62" t="s">
        <v>23</v>
      </c>
      <c r="W63" s="65">
        <f>SUM(W47:W61)</f>
        <v>86</v>
      </c>
      <c r="X63" s="65">
        <f>SUM(X47:X61)</f>
        <v>86</v>
      </c>
      <c r="Y63" s="68"/>
      <c r="Z63" s="68"/>
      <c r="AA63" s="68"/>
      <c r="AB63" s="68"/>
      <c r="AC63" s="69"/>
    </row>
    <row r="64" spans="1:30" ht="13.8" thickBot="1" x14ac:dyDescent="0.3">
      <c r="A64" s="11"/>
      <c r="B64" s="77">
        <f>B41</f>
        <v>0</v>
      </c>
      <c r="C64" s="78"/>
      <c r="D64" s="79"/>
      <c r="E64" s="79"/>
      <c r="F64" s="80"/>
      <c r="G64" s="78"/>
      <c r="H64" s="79"/>
      <c r="I64" s="79"/>
      <c r="J64" s="80"/>
      <c r="K64" s="78"/>
      <c r="L64" s="79"/>
      <c r="M64" s="79"/>
      <c r="N64" s="80"/>
      <c r="O64" s="25">
        <f>SUM(C19,G19,K19,O19,C41,G41,K41,O41,C64,G64,K64)</f>
        <v>0</v>
      </c>
      <c r="P64" s="26"/>
      <c r="Q64" s="25">
        <f>SUM(E19,I19,M19,Q19,E41,I41,M41,Q41,E64,I64,M64)</f>
        <v>0</v>
      </c>
      <c r="R64" s="27"/>
      <c r="S64" s="74" t="e">
        <f>SUM(Q64/O64)</f>
        <v>#DIV/0!</v>
      </c>
      <c r="V64" s="75" t="s">
        <v>24</v>
      </c>
      <c r="W64" s="69"/>
      <c r="X64" s="69"/>
      <c r="Y64" s="76">
        <f>MAX(Y47:Y61)</f>
        <v>0.6</v>
      </c>
      <c r="Z64" s="76"/>
      <c r="AA64" s="76">
        <f>MAX(AA47:AA61)</f>
        <v>6</v>
      </c>
      <c r="AB64" s="76"/>
      <c r="AC64" s="69"/>
    </row>
    <row r="65" spans="1:29" ht="13.8" thickBot="1" x14ac:dyDescent="0.3">
      <c r="A65" s="23"/>
      <c r="B65" s="34" t="s">
        <v>10</v>
      </c>
      <c r="C65" s="35">
        <f t="shared" ref="C65:N65" si="18">SUM(C47:C61)</f>
        <v>0</v>
      </c>
      <c r="D65" s="35">
        <f t="shared" si="18"/>
        <v>0</v>
      </c>
      <c r="E65" s="35">
        <f t="shared" si="18"/>
        <v>0</v>
      </c>
      <c r="F65" s="35">
        <f t="shared" si="18"/>
        <v>0</v>
      </c>
      <c r="G65" s="35">
        <f t="shared" si="18"/>
        <v>0</v>
      </c>
      <c r="H65" s="35">
        <f t="shared" si="18"/>
        <v>0</v>
      </c>
      <c r="I65" s="35">
        <f t="shared" si="18"/>
        <v>0</v>
      </c>
      <c r="J65" s="35">
        <f t="shared" si="18"/>
        <v>0</v>
      </c>
      <c r="K65" s="35">
        <f t="shared" si="18"/>
        <v>0</v>
      </c>
      <c r="L65" s="35">
        <f t="shared" si="18"/>
        <v>0</v>
      </c>
      <c r="M65" s="35">
        <f t="shared" si="18"/>
        <v>0</v>
      </c>
      <c r="N65" s="35">
        <f t="shared" si="18"/>
        <v>0</v>
      </c>
      <c r="O65" s="67">
        <f>SUM(O47:O61)</f>
        <v>209</v>
      </c>
      <c r="P65" s="81">
        <f>SUM(P46:P61)</f>
        <v>100</v>
      </c>
      <c r="Q65" s="81">
        <f>SUM(Q46:Q61)</f>
        <v>25</v>
      </c>
      <c r="R65" s="81">
        <f>SUM(R46:R61)</f>
        <v>86</v>
      </c>
      <c r="S65" s="82">
        <f>AVERAGE(P65/O65)</f>
        <v>0.4784688995215311</v>
      </c>
      <c r="Y65" s="69"/>
      <c r="Z65" s="69"/>
    </row>
    <row r="66" spans="1:29" ht="13.8" thickBot="1" x14ac:dyDescent="0.3">
      <c r="A66" s="23"/>
      <c r="B66" s="34" t="s">
        <v>11</v>
      </c>
      <c r="C66" s="35">
        <f>SUM(O43,C65)</f>
        <v>209</v>
      </c>
      <c r="D66" s="35">
        <f>SUM(P43,D65)</f>
        <v>100</v>
      </c>
      <c r="E66" s="35">
        <f>SUM(Q43,E65)</f>
        <v>25</v>
      </c>
      <c r="F66" s="35">
        <f>SUM(R43,F65)</f>
        <v>86</v>
      </c>
      <c r="G66" s="35">
        <f t="shared" ref="G66:M66" si="19">SUM(C66,G65)</f>
        <v>209</v>
      </c>
      <c r="H66" s="35">
        <f t="shared" si="19"/>
        <v>100</v>
      </c>
      <c r="I66" s="35">
        <f t="shared" si="19"/>
        <v>25</v>
      </c>
      <c r="J66" s="35">
        <f t="shared" si="19"/>
        <v>86</v>
      </c>
      <c r="K66" s="35">
        <f t="shared" si="19"/>
        <v>209</v>
      </c>
      <c r="L66" s="35">
        <f t="shared" si="19"/>
        <v>100</v>
      </c>
      <c r="M66" s="35">
        <f t="shared" si="19"/>
        <v>25</v>
      </c>
      <c r="N66" s="35">
        <f>SUM(AA21,N65)</f>
        <v>0</v>
      </c>
      <c r="O66" s="83"/>
      <c r="P66" s="84"/>
      <c r="Q66" s="84"/>
      <c r="R66" s="84"/>
      <c r="S66" s="85"/>
      <c r="Y66" s="69"/>
      <c r="Z66" s="69"/>
      <c r="AC66" s="69"/>
    </row>
    <row r="67" spans="1:29" ht="13.8" thickBot="1" x14ac:dyDescent="0.3">
      <c r="B67" s="56" t="s">
        <v>12</v>
      </c>
      <c r="C67" s="87"/>
      <c r="D67" s="88"/>
      <c r="E67" s="88"/>
      <c r="F67" s="89"/>
      <c r="G67" s="87"/>
      <c r="H67" s="88"/>
      <c r="I67" s="88"/>
      <c r="J67" s="89"/>
      <c r="K67" s="87"/>
      <c r="L67" s="88"/>
      <c r="M67" s="88"/>
      <c r="N67" s="89"/>
      <c r="O67" s="87"/>
      <c r="P67" s="88"/>
      <c r="Q67" s="88">
        <f>SUM(E22,I22,M22,Q22,E44,I44,M44,Q44,E67,I67,M67)</f>
        <v>0</v>
      </c>
      <c r="R67" s="89"/>
      <c r="S67">
        <f>1-(P65/(O65-Q65))</f>
        <v>0.45652173913043481</v>
      </c>
      <c r="V67" s="163" t="s">
        <v>25</v>
      </c>
      <c r="W67" s="164"/>
      <c r="X67" s="165"/>
      <c r="Y67" s="69"/>
      <c r="Z67" s="69"/>
      <c r="AA67" s="86" t="s">
        <v>26</v>
      </c>
      <c r="AB67" s="86"/>
      <c r="AC67" s="69"/>
    </row>
    <row r="68" spans="1:29" x14ac:dyDescent="0.25">
      <c r="V68" s="90" t="s">
        <v>27</v>
      </c>
      <c r="W68" s="68"/>
      <c r="X68" s="91">
        <f>(X63-((MIN(X47:X61))-(MAX(X47:X61))))/$R$45</f>
        <v>2.081967213114754</v>
      </c>
      <c r="Y68" s="69" t="s">
        <v>46</v>
      </c>
      <c r="Z68" s="69"/>
      <c r="AA68" s="86" t="s">
        <v>28</v>
      </c>
      <c r="AB68" s="86"/>
      <c r="AC68" s="69"/>
    </row>
    <row r="69" spans="1:29" x14ac:dyDescent="0.25">
      <c r="A69" s="75" t="s">
        <v>31</v>
      </c>
      <c r="C69" s="13">
        <f>MAX(AC47:AC61)</f>
        <v>7</v>
      </c>
      <c r="E69" s="86" t="s">
        <v>32</v>
      </c>
      <c r="V69" s="90" t="s">
        <v>29</v>
      </c>
      <c r="W69" s="68" t="str">
        <f>B63</f>
        <v>Jared Woodard</v>
      </c>
      <c r="X69" s="92">
        <f>1-Q63/O63</f>
        <v>0.88038277511961727</v>
      </c>
      <c r="Y69" s="69" t="str">
        <f>IF(O63&gt;=summary!Q$4,"yes",CONCATENATE("Not &gt;= ",summary!Q$4))</f>
        <v>yes</v>
      </c>
      <c r="Z69" s="69"/>
      <c r="AA69" s="86" t="s">
        <v>30</v>
      </c>
      <c r="AB69" s="86"/>
      <c r="AC69" s="69"/>
    </row>
    <row r="70" spans="1:29" x14ac:dyDescent="0.25">
      <c r="E70" s="86"/>
      <c r="V70" s="93" t="s">
        <v>29</v>
      </c>
      <c r="W70" s="94">
        <f>B64</f>
        <v>0</v>
      </c>
      <c r="X70" s="95" t="e">
        <f>1-Q64/O64</f>
        <v>#DIV/0!</v>
      </c>
      <c r="Y70" s="69" t="str">
        <f>IF(O64&gt;=summary!Q$4,"yes",CONCATENATE("Not &gt;= ",summary!Q$4))</f>
        <v>Not &gt;= 120</v>
      </c>
      <c r="Z70" s="69"/>
      <c r="AA70" s="69"/>
      <c r="AB70" s="69"/>
      <c r="AC70" s="69"/>
    </row>
  </sheetData>
  <sheetProtection password="97AA" sheet="1" objects="1" scenarios="1"/>
  <mergeCells count="12">
    <mergeCell ref="V67:X67"/>
    <mergeCell ref="C45:E45"/>
    <mergeCell ref="G45:I45"/>
    <mergeCell ref="K45:M45"/>
    <mergeCell ref="O1:Q1"/>
    <mergeCell ref="C1:E1"/>
    <mergeCell ref="G1:I1"/>
    <mergeCell ref="K1:M1"/>
    <mergeCell ref="K23:M23"/>
    <mergeCell ref="C23:E23"/>
    <mergeCell ref="G23:I23"/>
    <mergeCell ref="O23:Q23"/>
  </mergeCells>
  <phoneticPr fontId="0" type="noConversion"/>
  <conditionalFormatting sqref="Y47:Z62">
    <cfRule type="cellIs" dxfId="15" priority="1" stopIfTrue="1" operator="equal">
      <formula>$Y$64</formula>
    </cfRule>
  </conditionalFormatting>
  <conditionalFormatting sqref="AA47:AB62">
    <cfRule type="cellIs" dxfId="14" priority="2" stopIfTrue="1" operator="equal">
      <formula>$AA$64</formula>
    </cfRule>
  </conditionalFormatting>
  <pageMargins left="0.75" right="0.75" top="0.37" bottom="0.38" header="0.25" footer="0.5"/>
  <pageSetup scale="61" orientation="landscape" horizontalDpi="360" verticalDpi="360" r:id="rId1"/>
  <headerFooter alignWithMargins="0">
    <oddHeader>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21</vt:i4>
      </vt:variant>
    </vt:vector>
  </HeadingPairs>
  <TitlesOfParts>
    <vt:vector size="37" baseType="lpstr">
      <vt:lpstr>summary</vt:lpstr>
      <vt:lpstr>Austin Blackhawks</vt:lpstr>
      <vt:lpstr>Bayou City Heat</vt:lpstr>
      <vt:lpstr>Boston Renegades</vt:lpstr>
      <vt:lpstr>Carolina Pride</vt:lpstr>
      <vt:lpstr>Chicago Comets</vt:lpstr>
      <vt:lpstr>Colorado Storm</vt:lpstr>
      <vt:lpstr>Indy Thunder</vt:lpstr>
      <vt:lpstr>Kansas All-Stars</vt:lpstr>
      <vt:lpstr>Lonestar Roadrunners</vt:lpstr>
      <vt:lpstr>Minnesota Fighting Lions</vt:lpstr>
      <vt:lpstr>Southwest Slammers</vt:lpstr>
      <vt:lpstr>Taiwan Homerun</vt:lpstr>
      <vt:lpstr>Tyler Tigers</vt:lpstr>
      <vt:lpstr>Wichita Sonics</vt:lpstr>
      <vt:lpstr>West Coast Dawgs</vt:lpstr>
      <vt:lpstr>summary!cellone</vt:lpstr>
      <vt:lpstr>'Austin Blackhawks'!Print_Area</vt:lpstr>
      <vt:lpstr>'Bayou City Heat'!Print_Area</vt:lpstr>
      <vt:lpstr>'Boston Renegades'!Print_Area</vt:lpstr>
      <vt:lpstr>'Carolina Pride'!Print_Area</vt:lpstr>
      <vt:lpstr>'Chicago Comets'!Print_Area</vt:lpstr>
      <vt:lpstr>'Colorado Storm'!Print_Area</vt:lpstr>
      <vt:lpstr>'Indy Thunder'!Print_Area</vt:lpstr>
      <vt:lpstr>'Kansas All-Stars'!Print_Area</vt:lpstr>
      <vt:lpstr>'Lonestar Roadrunners'!Print_Area</vt:lpstr>
      <vt:lpstr>'Minnesota Fighting Lions'!Print_Area</vt:lpstr>
      <vt:lpstr>'Southwest Slammers'!Print_Area</vt:lpstr>
      <vt:lpstr>summary!Print_Area</vt:lpstr>
      <vt:lpstr>'Taiwan Homerun'!Print_Area</vt:lpstr>
      <vt:lpstr>'Tyler Tigers'!Print_Area</vt:lpstr>
      <vt:lpstr>'West Coast Dawgs'!Print_Area</vt:lpstr>
      <vt:lpstr>'Wichita Sonics'!Print_Area</vt:lpstr>
      <vt:lpstr>stat1</vt:lpstr>
      <vt:lpstr>stat2</vt:lpstr>
      <vt:lpstr>stat3</vt:lpstr>
      <vt:lpstr>summary!var1</vt:lpstr>
    </vt:vector>
  </TitlesOfParts>
  <Company>SBC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jb4208</dc:creator>
  <cp:lastModifiedBy>Darren Keepers</cp:lastModifiedBy>
  <cp:lastPrinted>2005-08-19T20:53:24Z</cp:lastPrinted>
  <dcterms:created xsi:type="dcterms:W3CDTF">2002-07-10T12:29:30Z</dcterms:created>
  <dcterms:modified xsi:type="dcterms:W3CDTF">2026-08-21T19:42:33Z</dcterms:modified>
</cp:coreProperties>
</file>